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_misc\AMARTYA\production\"/>
    </mc:Choice>
  </mc:AlternateContent>
  <bookViews>
    <workbookView xWindow="0" yWindow="0" windowWidth="15360" windowHeight="83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7" i="3" l="1"/>
  <c r="Z17" i="3"/>
  <c r="Z28" i="3" s="1"/>
  <c r="Y18" i="3"/>
  <c r="X17" i="3"/>
  <c r="X28" i="3" s="1"/>
  <c r="V17" i="3"/>
  <c r="V28" i="3" s="1"/>
  <c r="W28" i="3"/>
  <c r="Y28" i="3"/>
  <c r="AA28" i="3"/>
  <c r="W17" i="3"/>
  <c r="U17" i="3"/>
  <c r="U28" i="3" s="1"/>
  <c r="T17" i="3"/>
  <c r="T28" i="3" s="1"/>
  <c r="S17" i="3"/>
  <c r="R17" i="3"/>
  <c r="Q17" i="3"/>
  <c r="Q28" i="3" s="1"/>
  <c r="P17" i="3"/>
  <c r="O17" i="3"/>
  <c r="N17" i="3"/>
  <c r="M17" i="3"/>
  <c r="M28" i="3" s="1"/>
  <c r="L17" i="3"/>
  <c r="K17" i="3"/>
  <c r="J17" i="3"/>
  <c r="I17" i="3"/>
  <c r="H17" i="3"/>
  <c r="H28" i="3" s="1"/>
  <c r="G17" i="3"/>
  <c r="E17" i="3"/>
  <c r="D17" i="3"/>
  <c r="C17" i="3"/>
  <c r="B17" i="3"/>
  <c r="X38" i="3"/>
  <c r="W38" i="3"/>
  <c r="S38" i="3"/>
  <c r="R38" i="3"/>
  <c r="L38" i="3"/>
  <c r="L46" i="3" s="1"/>
  <c r="K38" i="3"/>
  <c r="H38" i="3"/>
  <c r="H46" i="3" s="1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A46" i="3"/>
  <c r="X46" i="3"/>
  <c r="W46" i="3"/>
  <c r="S46" i="3"/>
  <c r="R46" i="3"/>
  <c r="Q46" i="3"/>
  <c r="P46" i="3"/>
  <c r="O46" i="3"/>
  <c r="N46" i="3"/>
  <c r="M46" i="3"/>
  <c r="K46" i="3"/>
  <c r="J46" i="3"/>
  <c r="I46" i="3"/>
  <c r="G46" i="3"/>
  <c r="F46" i="3"/>
  <c r="E46" i="3"/>
  <c r="D46" i="3"/>
  <c r="C46" i="3"/>
  <c r="B46" i="3"/>
  <c r="Z46" i="3"/>
  <c r="Y46" i="3"/>
  <c r="V46" i="3"/>
  <c r="U46" i="3"/>
  <c r="T4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S28" i="3"/>
  <c r="R28" i="3"/>
  <c r="P28" i="3"/>
  <c r="O28" i="3"/>
  <c r="N28" i="3"/>
  <c r="L28" i="3"/>
  <c r="K28" i="3"/>
  <c r="J28" i="3"/>
  <c r="I28" i="3"/>
  <c r="G28" i="3"/>
  <c r="F28" i="3"/>
  <c r="E28" i="3"/>
  <c r="D28" i="3"/>
  <c r="C28" i="3"/>
  <c r="B28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A87" i="3" l="1"/>
  <c r="X89" i="3"/>
  <c r="W87" i="3"/>
  <c r="T89" i="3"/>
  <c r="S87" i="3"/>
  <c r="P89" i="3"/>
  <c r="L89" i="3"/>
  <c r="K87" i="3"/>
  <c r="H89" i="3"/>
  <c r="G87" i="3"/>
  <c r="D89" i="3"/>
  <c r="I89" i="3"/>
  <c r="M89" i="3"/>
  <c r="Y89" i="3"/>
  <c r="Y91" i="3" s="1"/>
  <c r="F89" i="3"/>
  <c r="E87" i="3"/>
  <c r="I87" i="3"/>
  <c r="M87" i="3"/>
  <c r="Q87" i="3"/>
  <c r="U87" i="3"/>
  <c r="Y87" i="3"/>
  <c r="D87" i="3"/>
  <c r="H87" i="3"/>
  <c r="L87" i="3"/>
  <c r="P87" i="3"/>
  <c r="T87" i="3"/>
  <c r="X87" i="3"/>
  <c r="J89" i="3"/>
  <c r="N89" i="3"/>
  <c r="N91" i="3" s="1"/>
  <c r="R89" i="3"/>
  <c r="V89" i="3"/>
  <c r="Z89" i="3"/>
  <c r="F87" i="3"/>
  <c r="J87" i="3"/>
  <c r="N87" i="3"/>
  <c r="R87" i="3"/>
  <c r="V87" i="3"/>
  <c r="Z87" i="3"/>
  <c r="C87" i="3"/>
  <c r="B89" i="3"/>
  <c r="F70" i="3"/>
  <c r="R70" i="3"/>
  <c r="V70" i="3"/>
  <c r="C30" i="3"/>
  <c r="G30" i="3"/>
  <c r="K30" i="3"/>
  <c r="O30" i="3"/>
  <c r="S30" i="3"/>
  <c r="W30" i="3"/>
  <c r="AA30" i="3"/>
  <c r="D30" i="3"/>
  <c r="H30" i="3"/>
  <c r="L30" i="3"/>
  <c r="P30" i="3"/>
  <c r="T30" i="3"/>
  <c r="X30" i="3"/>
  <c r="Q48" i="3"/>
  <c r="Y48" i="3"/>
  <c r="W48" i="3"/>
  <c r="AA48" i="3"/>
  <c r="E48" i="3"/>
  <c r="I48" i="3"/>
  <c r="M48" i="3"/>
  <c r="O87" i="3"/>
  <c r="C89" i="3"/>
  <c r="G89" i="3"/>
  <c r="K89" i="3"/>
  <c r="O89" i="3"/>
  <c r="S89" i="3"/>
  <c r="W89" i="3"/>
  <c r="AA89" i="3"/>
  <c r="J70" i="3"/>
  <c r="N70" i="3"/>
  <c r="Q89" i="3"/>
  <c r="Q91" i="3" s="1"/>
  <c r="E89" i="3"/>
  <c r="F91" i="3" s="1"/>
  <c r="U89" i="3"/>
  <c r="Z70" i="3"/>
  <c r="B48" i="3"/>
  <c r="F48" i="3"/>
  <c r="J48" i="3"/>
  <c r="N48" i="3"/>
  <c r="C48" i="3"/>
  <c r="G48" i="3"/>
  <c r="K48" i="3"/>
  <c r="O48" i="3"/>
  <c r="S48" i="3"/>
  <c r="D48" i="3"/>
  <c r="H48" i="3"/>
  <c r="L48" i="3"/>
  <c r="P48" i="3"/>
  <c r="T48" i="3"/>
  <c r="X48" i="3"/>
  <c r="R48" i="3"/>
  <c r="V48" i="3"/>
  <c r="E30" i="3"/>
  <c r="I30" i="3"/>
  <c r="M30" i="3"/>
  <c r="Q30" i="3"/>
  <c r="U30" i="3"/>
  <c r="U48" i="3"/>
  <c r="B30" i="3"/>
  <c r="F30" i="3"/>
  <c r="J30" i="3"/>
  <c r="N30" i="3"/>
  <c r="R30" i="3"/>
  <c r="V30" i="3"/>
  <c r="Y30" i="3"/>
  <c r="Z30" i="3"/>
  <c r="Z48" i="3"/>
  <c r="C70" i="3"/>
  <c r="G70" i="3"/>
  <c r="K70" i="3"/>
  <c r="O70" i="3"/>
  <c r="S70" i="3"/>
  <c r="W70" i="3"/>
  <c r="AA70" i="3"/>
  <c r="D70" i="3"/>
  <c r="H70" i="3"/>
  <c r="L70" i="3"/>
  <c r="P70" i="3"/>
  <c r="T70" i="3"/>
  <c r="X70" i="3"/>
  <c r="E70" i="3"/>
  <c r="I70" i="3"/>
  <c r="M70" i="3"/>
  <c r="Q70" i="3"/>
  <c r="U70" i="3"/>
  <c r="Y70" i="3"/>
  <c r="K27" i="1"/>
  <c r="Z91" i="3" l="1"/>
  <c r="X91" i="3"/>
  <c r="T91" i="3"/>
  <c r="P91" i="3"/>
  <c r="M91" i="3"/>
  <c r="L91" i="3"/>
  <c r="H91" i="3"/>
  <c r="D91" i="3"/>
  <c r="J91" i="3"/>
  <c r="I91" i="3"/>
  <c r="G91" i="3"/>
  <c r="AA91" i="3"/>
  <c r="V91" i="3"/>
  <c r="R91" i="3"/>
  <c r="K91" i="3"/>
  <c r="W91" i="3"/>
  <c r="O91" i="3"/>
  <c r="S91" i="3"/>
  <c r="C91" i="3"/>
  <c r="U91" i="3"/>
  <c r="E91" i="3"/>
  <c r="G27" i="2"/>
  <c r="G3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3" i="2"/>
  <c r="K28" i="1" l="1"/>
  <c r="K23" i="1"/>
  <c r="K22" i="1"/>
  <c r="K16" i="1"/>
  <c r="K15" i="1"/>
  <c r="K1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6" i="1"/>
</calcChain>
</file>

<file path=xl/sharedStrings.xml><?xml version="1.0" encoding="utf-8"?>
<sst xmlns="http://schemas.openxmlformats.org/spreadsheetml/2006/main" count="137" uniqueCount="96">
  <si>
    <t>TWISTING PRODUCTION AND STOCK</t>
  </si>
  <si>
    <t>WEAVING PRODUCTION</t>
  </si>
  <si>
    <t>DATE</t>
  </si>
  <si>
    <t>JUTE ISSUE</t>
  </si>
  <si>
    <t>WASTAGE CONSUM</t>
  </si>
  <si>
    <t>TOTAL</t>
  </si>
  <si>
    <t>SPINNING PROD</t>
  </si>
  <si>
    <t>TWISTING</t>
  </si>
  <si>
    <t>INCREASE / DECREASE</t>
  </si>
  <si>
    <t>HESSAIN</t>
  </si>
  <si>
    <t>BROAD LOOM/CBC</t>
  </si>
  <si>
    <t>INCREASE/DECREASE</t>
  </si>
  <si>
    <t xml:space="preserve">SACKING </t>
  </si>
  <si>
    <t>JUTE WEBBING</t>
  </si>
  <si>
    <t>SULZER</t>
  </si>
  <si>
    <t>SOIL SAVAR</t>
  </si>
  <si>
    <t>WINDING WEAVING DIFF</t>
  </si>
  <si>
    <t>SPOOL WINDING STOCK</t>
  </si>
  <si>
    <t>COP WINDING STOCK</t>
  </si>
  <si>
    <t>PROD</t>
  </si>
  <si>
    <t xml:space="preserve">PACKED </t>
  </si>
  <si>
    <t>LOOSE</t>
  </si>
  <si>
    <t>SALE</t>
  </si>
  <si>
    <t>PROD.</t>
  </si>
  <si>
    <t>PACKED</t>
  </si>
  <si>
    <t>"A"</t>
  </si>
  <si>
    <t>"B"</t>
  </si>
  <si>
    <t>"C"</t>
  </si>
  <si>
    <t>"D"</t>
  </si>
  <si>
    <t xml:space="preserve">14 lbs SALE YARN </t>
  </si>
  <si>
    <t>TOTAL SALABLE PROD.</t>
  </si>
  <si>
    <t>WEAVING PROD.</t>
  </si>
  <si>
    <t>TAW ROLL PROD.(FOR SALE)</t>
  </si>
  <si>
    <t>TWISTING PROD</t>
  </si>
  <si>
    <t>WITH OUT TAW ROLL PROD.</t>
  </si>
  <si>
    <t>TOTAL -</t>
  </si>
  <si>
    <t>JULY TOTAL SALABLE PRODUCTION</t>
  </si>
  <si>
    <t>Jute Issue</t>
  </si>
  <si>
    <t>Wastage Use</t>
  </si>
  <si>
    <t>Total</t>
  </si>
  <si>
    <t>Spinning prod</t>
  </si>
  <si>
    <t>Number of frames</t>
  </si>
  <si>
    <t>8 lbs H/Warp</t>
  </si>
  <si>
    <t>8.5  lbs H/Weft</t>
  </si>
  <si>
    <t>9.5 lbs S/T</t>
  </si>
  <si>
    <t>10 lbs Skg/Warp</t>
  </si>
  <si>
    <t>10 lbs Sale Yarn</t>
  </si>
  <si>
    <t>10.5 lbs Sale Yarn</t>
  </si>
  <si>
    <t>14 lbs  Skg/Warp</t>
  </si>
  <si>
    <t>20 lbs 1 Ply Skg/Weft</t>
  </si>
  <si>
    <t>14 lbs  Sale Yarn</t>
  </si>
  <si>
    <t>28 lbs  Sale Yarn</t>
  </si>
  <si>
    <t>28 lbs 1 Ply Skg/Weft</t>
  </si>
  <si>
    <t>36 lbs 1 Ply Skg/Weft</t>
  </si>
  <si>
    <t>25 Lbs Skg/Warp</t>
  </si>
  <si>
    <t>25 Lbs Skg/Weft</t>
  </si>
  <si>
    <t>36 lbs  Sale Yarn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</si>
  <si>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</si>
  <si>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</si>
  <si>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</si>
  <si>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</si>
  <si>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</si>
  <si>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</si>
  <si>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Broad Loom/CBC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</si>
  <si>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</si>
  <si>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</si>
  <si>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</si>
  <si>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</si>
  <si>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</si>
  <si>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</si>
  <si>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</si>
  <si>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</si>
  <si>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</si>
  <si>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</si>
  <si>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</si>
  <si>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Skg/Warp</t>
  </si>
  <si>
    <t>28 Lbs Sale Yarn</t>
  </si>
  <si>
    <t>36 Lbs Sale Yarn</t>
  </si>
  <si>
    <t>10.5 Lbs Sale Yarn</t>
  </si>
  <si>
    <t>32 Lbs Sale Yarn</t>
  </si>
  <si>
    <t>28 Soil Saver Warp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</si>
  <si>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</si>
  <si>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</si>
  <si>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</si>
  <si>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</si>
  <si>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</si>
  <si>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</si>
  <si>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</si>
  <si>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</si>
  <si>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</si>
  <si>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</si>
  <si>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</si>
  <si>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</si>
  <si>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120 Soil Saver Weft</t>
  </si>
  <si>
    <t>Others (colour, bleach cop)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</si>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</sst>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9"/>
      <color theme="3"/>
      <name val="Franklin Gothic Demi"/>
      <family val="2"/>
    </font>
    <font>
      <b/>
      <sz val="14"/>
      <color rgb="FFFF0000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1"/>
      <color theme="1"/>
      <name val="Bell MT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64" fontId="1" fillId="0" borderId="8" xfId="0" applyNumberFormat="1" applyFont="1" applyFill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164" fontId="0" fillId="0" borderId="0" xfId="0" applyNumberFormat="1"/>
    <xf numFmtId="16" fontId="1" fillId="0" borderId="1" xfId="0" applyNumberFormat="1" applyFont="1" applyBorder="1"/>
    <xf numFmtId="0" fontId="8" fillId="0" borderId="0" xfId="0" applyFont="1"/>
    <xf numFmtId="0" fontId="0" fillId="0" borderId="9" xfId="0" applyBorder="1"/>
    <xf numFmtId="0" fontId="1" fillId="0" borderId="1" xfId="0" applyNumberFormat="1" applyFont="1" applyBorder="1"/>
    <xf numFmtId="0" fontId="1" fillId="0" borderId="8" xfId="0" applyFont="1" applyFill="1" applyBorder="1"/>
    <xf numFmtId="0" fontId="1" fillId="0" borderId="9" xfId="0" applyFont="1" applyBorder="1"/>
    <xf numFmtId="0" fontId="0" fillId="0" borderId="10" xfId="0" applyBorder="1"/>
    <xf numFmtId="164" fontId="1" fillId="0" borderId="8" xfId="0" applyNumberFormat="1" applyFont="1" applyBorder="1"/>
    <xf numFmtId="164" fontId="1" fillId="0" borderId="1" xfId="0" applyNumberFormat="1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/>
    <xf numFmtId="164" fontId="1" fillId="0" borderId="0" xfId="0" applyNumberFormat="1" applyFont="1" applyFill="1" applyBorder="1"/>
    <xf numFmtId="164" fontId="1" fillId="0" borderId="6" xfId="0" applyNumberFormat="1" applyFont="1" applyFill="1" applyBorder="1"/>
    <xf numFmtId="0" fontId="9" fillId="0" borderId="1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83</xdr:row>
      <xdr:rowOff>7844</xdr:rowOff>
    </xdr:from>
    <xdr:to>
      <xdr:col>1</xdr:col>
      <xdr:colOff>363376</xdr:colOff>
      <xdr:row>84</xdr:row>
      <xdr:rowOff>179294</xdr:rowOff>
    </xdr:to>
    <xdr:sp macro="" textlink="">
      <xdr:nvSpPr>
        <xdr:cNvPr id="2" name="Down Arrow 1"/>
        <xdr:cNvSpPr/>
      </xdr:nvSpPr>
      <xdr:spPr>
        <a:xfrm>
          <a:off x="1927106" y="17219519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66</xdr:row>
      <xdr:rowOff>9525</xdr:rowOff>
    </xdr:from>
    <xdr:to>
      <xdr:col>1</xdr:col>
      <xdr:colOff>307347</xdr:colOff>
      <xdr:row>67</xdr:row>
      <xdr:rowOff>190500</xdr:rowOff>
    </xdr:to>
    <xdr:sp macro="" textlink="">
      <xdr:nvSpPr>
        <xdr:cNvPr id="3" name="Down Arrow 2"/>
        <xdr:cNvSpPr/>
      </xdr:nvSpPr>
      <xdr:spPr>
        <a:xfrm>
          <a:off x="1871077" y="13706475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43</xdr:row>
      <xdr:rowOff>9755</xdr:rowOff>
    </xdr:from>
    <xdr:to>
      <xdr:col>1</xdr:col>
      <xdr:colOff>374406</xdr:colOff>
      <xdr:row>44</xdr:row>
      <xdr:rowOff>171220</xdr:rowOff>
    </xdr:to>
    <xdr:sp macro="" textlink="">
      <xdr:nvSpPr>
        <xdr:cNvPr id="4" name="Down Arrow 3"/>
        <xdr:cNvSpPr/>
      </xdr:nvSpPr>
      <xdr:spPr>
        <a:xfrm>
          <a:off x="1931765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33</xdr:row>
      <xdr:rowOff>9091</xdr:rowOff>
    </xdr:from>
    <xdr:to>
      <xdr:col>1</xdr:col>
      <xdr:colOff>365666</xdr:colOff>
      <xdr:row>33</xdr:row>
      <xdr:rowOff>190933</xdr:rowOff>
    </xdr:to>
    <xdr:sp macro="" textlink="">
      <xdr:nvSpPr>
        <xdr:cNvPr id="5" name="Down Arrow 4"/>
        <xdr:cNvSpPr/>
      </xdr:nvSpPr>
      <xdr:spPr>
        <a:xfrm>
          <a:off x="1940505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25</xdr:row>
      <xdr:rowOff>10220</xdr:rowOff>
    </xdr:from>
    <xdr:to>
      <xdr:col>1</xdr:col>
      <xdr:colOff>326397</xdr:colOff>
      <xdr:row>26</xdr:row>
      <xdr:rowOff>180280</xdr:rowOff>
    </xdr:to>
    <xdr:sp macro="" textlink="">
      <xdr:nvSpPr>
        <xdr:cNvPr id="6" name="Down Arrow 5"/>
        <xdr:cNvSpPr/>
      </xdr:nvSpPr>
      <xdr:spPr>
        <a:xfrm>
          <a:off x="1890127" y="51346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23138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87</xdr:row>
      <xdr:rowOff>10262</xdr:rowOff>
    </xdr:from>
    <xdr:to>
      <xdr:col>1</xdr:col>
      <xdr:colOff>347686</xdr:colOff>
      <xdr:row>87</xdr:row>
      <xdr:rowOff>179114</xdr:rowOff>
    </xdr:to>
    <xdr:sp macro="" textlink="">
      <xdr:nvSpPr>
        <xdr:cNvPr id="8" name="Down Arrow 7"/>
        <xdr:cNvSpPr/>
      </xdr:nvSpPr>
      <xdr:spPr>
        <a:xfrm>
          <a:off x="1911416" y="18012512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89</xdr:row>
      <xdr:rowOff>5782</xdr:rowOff>
    </xdr:from>
    <xdr:to>
      <xdr:col>1</xdr:col>
      <xdr:colOff>343202</xdr:colOff>
      <xdr:row>89</xdr:row>
      <xdr:rowOff>174634</xdr:rowOff>
    </xdr:to>
    <xdr:sp macro="" textlink="">
      <xdr:nvSpPr>
        <xdr:cNvPr id="9" name="Down Arrow 8"/>
        <xdr:cNvSpPr/>
      </xdr:nvSpPr>
      <xdr:spPr>
        <a:xfrm>
          <a:off x="1906932" y="18408082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938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8047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9119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780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061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48724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25</xdr:row>
      <xdr:rowOff>13514</xdr:rowOff>
    </xdr:from>
    <xdr:to>
      <xdr:col>2</xdr:col>
      <xdr:colOff>303474</xdr:colOff>
      <xdr:row>26</xdr:row>
      <xdr:rowOff>199396</xdr:rowOff>
    </xdr:to>
    <xdr:sp macro="" textlink="">
      <xdr:nvSpPr>
        <xdr:cNvPr id="16" name="Down Arrow 15"/>
        <xdr:cNvSpPr/>
      </xdr:nvSpPr>
      <xdr:spPr>
        <a:xfrm>
          <a:off x="2392663" y="51379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25</xdr:row>
      <xdr:rowOff>9030</xdr:rowOff>
    </xdr:from>
    <xdr:to>
      <xdr:col>3</xdr:col>
      <xdr:colOff>332607</xdr:colOff>
      <xdr:row>26</xdr:row>
      <xdr:rowOff>194912</xdr:rowOff>
    </xdr:to>
    <xdr:sp macro="" textlink="">
      <xdr:nvSpPr>
        <xdr:cNvPr id="17" name="Down Arrow 16"/>
        <xdr:cNvSpPr/>
      </xdr:nvSpPr>
      <xdr:spPr>
        <a:xfrm>
          <a:off x="2936146" y="513348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25</xdr:row>
      <xdr:rowOff>4546</xdr:rowOff>
    </xdr:from>
    <xdr:to>
      <xdr:col>4</xdr:col>
      <xdr:colOff>305714</xdr:colOff>
      <xdr:row>26</xdr:row>
      <xdr:rowOff>190428</xdr:rowOff>
    </xdr:to>
    <xdr:sp macro="" textlink="">
      <xdr:nvSpPr>
        <xdr:cNvPr id="18" name="Down Arrow 17"/>
        <xdr:cNvSpPr/>
      </xdr:nvSpPr>
      <xdr:spPr>
        <a:xfrm>
          <a:off x="3423603" y="512899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25</xdr:row>
      <xdr:rowOff>64</xdr:rowOff>
    </xdr:from>
    <xdr:to>
      <xdr:col>5</xdr:col>
      <xdr:colOff>312435</xdr:colOff>
      <xdr:row>26</xdr:row>
      <xdr:rowOff>185946</xdr:rowOff>
    </xdr:to>
    <xdr:sp macro="" textlink="">
      <xdr:nvSpPr>
        <xdr:cNvPr id="19" name="Down Arrow 18"/>
        <xdr:cNvSpPr/>
      </xdr:nvSpPr>
      <xdr:spPr>
        <a:xfrm>
          <a:off x="3944674" y="512451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24</xdr:row>
      <xdr:rowOff>197286</xdr:rowOff>
    </xdr:from>
    <xdr:to>
      <xdr:col>6</xdr:col>
      <xdr:colOff>296747</xdr:colOff>
      <xdr:row>26</xdr:row>
      <xdr:rowOff>181462</xdr:rowOff>
    </xdr:to>
    <xdr:sp macro="" textlink="">
      <xdr:nvSpPr>
        <xdr:cNvPr id="20" name="Down Arrow 19"/>
        <xdr:cNvSpPr/>
      </xdr:nvSpPr>
      <xdr:spPr>
        <a:xfrm>
          <a:off x="4443336" y="512171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25</xdr:row>
      <xdr:rowOff>2302</xdr:rowOff>
    </xdr:from>
    <xdr:to>
      <xdr:col>7</xdr:col>
      <xdr:colOff>314677</xdr:colOff>
      <xdr:row>26</xdr:row>
      <xdr:rowOff>188184</xdr:rowOff>
    </xdr:to>
    <xdr:sp macro="" textlink="">
      <xdr:nvSpPr>
        <xdr:cNvPr id="21" name="Down Arrow 20"/>
        <xdr:cNvSpPr/>
      </xdr:nvSpPr>
      <xdr:spPr>
        <a:xfrm>
          <a:off x="4975616" y="512675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25</xdr:row>
      <xdr:rowOff>3663</xdr:rowOff>
    </xdr:from>
    <xdr:to>
      <xdr:col>8</xdr:col>
      <xdr:colOff>298991</xdr:colOff>
      <xdr:row>26</xdr:row>
      <xdr:rowOff>177854</xdr:rowOff>
    </xdr:to>
    <xdr:sp macro="" textlink="">
      <xdr:nvSpPr>
        <xdr:cNvPr id="22" name="Down Arrow 21"/>
        <xdr:cNvSpPr/>
      </xdr:nvSpPr>
      <xdr:spPr>
        <a:xfrm>
          <a:off x="5521905" y="5128113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25</xdr:row>
      <xdr:rowOff>6885</xdr:rowOff>
    </xdr:from>
    <xdr:to>
      <xdr:col>9</xdr:col>
      <xdr:colOff>315191</xdr:colOff>
      <xdr:row>26</xdr:row>
      <xdr:rowOff>178171</xdr:rowOff>
    </xdr:to>
    <xdr:sp macro="" textlink="">
      <xdr:nvSpPr>
        <xdr:cNvPr id="23" name="Down Arrow 22"/>
        <xdr:cNvSpPr/>
      </xdr:nvSpPr>
      <xdr:spPr>
        <a:xfrm>
          <a:off x="6050871" y="5131335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24</xdr:row>
      <xdr:rowOff>199530</xdr:rowOff>
    </xdr:from>
    <xdr:to>
      <xdr:col>11</xdr:col>
      <xdr:colOff>276578</xdr:colOff>
      <xdr:row>26</xdr:row>
      <xdr:rowOff>183706</xdr:rowOff>
    </xdr:to>
    <xdr:sp macro="" textlink="">
      <xdr:nvSpPr>
        <xdr:cNvPr id="24" name="Down Arrow 23"/>
        <xdr:cNvSpPr/>
      </xdr:nvSpPr>
      <xdr:spPr>
        <a:xfrm>
          <a:off x="7099692" y="512395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24</xdr:row>
      <xdr:rowOff>195046</xdr:rowOff>
    </xdr:from>
    <xdr:to>
      <xdr:col>12</xdr:col>
      <xdr:colOff>260891</xdr:colOff>
      <xdr:row>26</xdr:row>
      <xdr:rowOff>179222</xdr:rowOff>
    </xdr:to>
    <xdr:sp macro="" textlink="">
      <xdr:nvSpPr>
        <xdr:cNvPr id="25" name="Down Arrow 24"/>
        <xdr:cNvSpPr/>
      </xdr:nvSpPr>
      <xdr:spPr>
        <a:xfrm>
          <a:off x="7598355" y="511947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24</xdr:row>
      <xdr:rowOff>190564</xdr:rowOff>
    </xdr:from>
    <xdr:to>
      <xdr:col>13</xdr:col>
      <xdr:colOff>312436</xdr:colOff>
      <xdr:row>26</xdr:row>
      <xdr:rowOff>174740</xdr:rowOff>
    </xdr:to>
    <xdr:sp macro="" textlink="">
      <xdr:nvSpPr>
        <xdr:cNvPr id="26" name="Down Arrow 25"/>
        <xdr:cNvSpPr/>
      </xdr:nvSpPr>
      <xdr:spPr>
        <a:xfrm>
          <a:off x="8164250" y="5114989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24</xdr:row>
      <xdr:rowOff>197286</xdr:rowOff>
    </xdr:from>
    <xdr:to>
      <xdr:col>14</xdr:col>
      <xdr:colOff>307953</xdr:colOff>
      <xdr:row>26</xdr:row>
      <xdr:rowOff>181462</xdr:rowOff>
    </xdr:to>
    <xdr:sp macro="" textlink="">
      <xdr:nvSpPr>
        <xdr:cNvPr id="27" name="Down Arrow 26"/>
        <xdr:cNvSpPr/>
      </xdr:nvSpPr>
      <xdr:spPr>
        <a:xfrm>
          <a:off x="8674117" y="512171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214798</xdr:colOff>
      <xdr:row>25</xdr:row>
      <xdr:rowOff>8205</xdr:rowOff>
    </xdr:from>
    <xdr:to>
      <xdr:col>15</xdr:col>
      <xdr:colOff>325884</xdr:colOff>
      <xdr:row>26</xdr:row>
      <xdr:rowOff>159870</xdr:rowOff>
    </xdr:to>
    <xdr:sp macro="" textlink="">
      <xdr:nvSpPr>
        <xdr:cNvPr id="28" name="Down Arrow 27"/>
        <xdr:cNvSpPr/>
      </xdr:nvSpPr>
      <xdr:spPr>
        <a:xfrm>
          <a:off x="4428210" y="277605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143081</xdr:colOff>
      <xdr:row>25</xdr:row>
      <xdr:rowOff>14927</xdr:rowOff>
    </xdr:from>
    <xdr:to>
      <xdr:col>16</xdr:col>
      <xdr:colOff>254167</xdr:colOff>
      <xdr:row>26</xdr:row>
      <xdr:rowOff>166592</xdr:rowOff>
    </xdr:to>
    <xdr:sp macro="" textlink="">
      <xdr:nvSpPr>
        <xdr:cNvPr id="29" name="Down Arrow 28"/>
        <xdr:cNvSpPr/>
      </xdr:nvSpPr>
      <xdr:spPr>
        <a:xfrm>
          <a:off x="9649031" y="513937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25</xdr:row>
      <xdr:rowOff>6786</xdr:rowOff>
    </xdr:from>
    <xdr:to>
      <xdr:col>17</xdr:col>
      <xdr:colOff>296747</xdr:colOff>
      <xdr:row>26</xdr:row>
      <xdr:rowOff>192668</xdr:rowOff>
    </xdr:to>
    <xdr:sp macro="" textlink="">
      <xdr:nvSpPr>
        <xdr:cNvPr id="30" name="Down Arrow 29"/>
        <xdr:cNvSpPr/>
      </xdr:nvSpPr>
      <xdr:spPr>
        <a:xfrm>
          <a:off x="10186911" y="513123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25</xdr:row>
      <xdr:rowOff>30617</xdr:rowOff>
    </xdr:from>
    <xdr:to>
      <xdr:col>18</xdr:col>
      <xdr:colOff>314677</xdr:colOff>
      <xdr:row>26</xdr:row>
      <xdr:rowOff>182282</xdr:rowOff>
    </xdr:to>
    <xdr:sp macro="" textlink="">
      <xdr:nvSpPr>
        <xdr:cNvPr id="31" name="Down Arrow 30"/>
        <xdr:cNvSpPr/>
      </xdr:nvSpPr>
      <xdr:spPr>
        <a:xfrm>
          <a:off x="10719191" y="515506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25</xdr:row>
      <xdr:rowOff>37339</xdr:rowOff>
    </xdr:from>
    <xdr:to>
      <xdr:col>19</xdr:col>
      <xdr:colOff>298990</xdr:colOff>
      <xdr:row>26</xdr:row>
      <xdr:rowOff>189004</xdr:rowOff>
    </xdr:to>
    <xdr:sp macro="" textlink="">
      <xdr:nvSpPr>
        <xdr:cNvPr id="32" name="Down Arrow 31"/>
        <xdr:cNvSpPr/>
      </xdr:nvSpPr>
      <xdr:spPr>
        <a:xfrm>
          <a:off x="11217854" y="516178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25</xdr:row>
      <xdr:rowOff>6786</xdr:rowOff>
    </xdr:from>
    <xdr:to>
      <xdr:col>20</xdr:col>
      <xdr:colOff>319159</xdr:colOff>
      <xdr:row>26</xdr:row>
      <xdr:rowOff>192668</xdr:rowOff>
    </xdr:to>
    <xdr:sp macro="" textlink="">
      <xdr:nvSpPr>
        <xdr:cNvPr id="33" name="Down Arrow 32"/>
        <xdr:cNvSpPr/>
      </xdr:nvSpPr>
      <xdr:spPr>
        <a:xfrm>
          <a:off x="11733323" y="513123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214797</xdr:colOff>
      <xdr:row>25</xdr:row>
      <xdr:rowOff>19411</xdr:rowOff>
    </xdr:from>
    <xdr:to>
      <xdr:col>21</xdr:col>
      <xdr:colOff>325883</xdr:colOff>
      <xdr:row>26</xdr:row>
      <xdr:rowOff>171076</xdr:rowOff>
    </xdr:to>
    <xdr:sp macro="" textlink="">
      <xdr:nvSpPr>
        <xdr:cNvPr id="34" name="Down Arrow 33"/>
        <xdr:cNvSpPr/>
      </xdr:nvSpPr>
      <xdr:spPr>
        <a:xfrm>
          <a:off x="1895679" y="27872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25</xdr:row>
      <xdr:rowOff>37339</xdr:rowOff>
    </xdr:from>
    <xdr:to>
      <xdr:col>22</xdr:col>
      <xdr:colOff>388640</xdr:colOff>
      <xdr:row>26</xdr:row>
      <xdr:rowOff>189004</xdr:rowOff>
    </xdr:to>
    <xdr:sp macro="" textlink="">
      <xdr:nvSpPr>
        <xdr:cNvPr id="35" name="Down Arrow 34"/>
        <xdr:cNvSpPr/>
      </xdr:nvSpPr>
      <xdr:spPr>
        <a:xfrm>
          <a:off x="12793404" y="516178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25</xdr:row>
      <xdr:rowOff>30617</xdr:rowOff>
    </xdr:from>
    <xdr:to>
      <xdr:col>23</xdr:col>
      <xdr:colOff>381914</xdr:colOff>
      <xdr:row>26</xdr:row>
      <xdr:rowOff>182282</xdr:rowOff>
    </xdr:to>
    <xdr:sp macro="" textlink="">
      <xdr:nvSpPr>
        <xdr:cNvPr id="36" name="Down Arrow 35"/>
        <xdr:cNvSpPr/>
      </xdr:nvSpPr>
      <xdr:spPr>
        <a:xfrm>
          <a:off x="13281978" y="515506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25</xdr:row>
      <xdr:rowOff>37339</xdr:rowOff>
    </xdr:from>
    <xdr:to>
      <xdr:col>24</xdr:col>
      <xdr:colOff>399846</xdr:colOff>
      <xdr:row>26</xdr:row>
      <xdr:rowOff>189004</xdr:rowOff>
    </xdr:to>
    <xdr:sp macro="" textlink="">
      <xdr:nvSpPr>
        <xdr:cNvPr id="37" name="Down Arrow 36"/>
        <xdr:cNvSpPr/>
      </xdr:nvSpPr>
      <xdr:spPr>
        <a:xfrm>
          <a:off x="13795210" y="516178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38" name="Down Arrow 37"/>
        <xdr:cNvSpPr/>
      </xdr:nvSpPr>
      <xdr:spPr>
        <a:xfrm>
          <a:off x="5571213" y="63069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39" name="Down Arrow 38"/>
        <xdr:cNvSpPr/>
      </xdr:nvSpPr>
      <xdr:spPr>
        <a:xfrm>
          <a:off x="6056985" y="6091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0" name="Down Arrow 39"/>
        <xdr:cNvSpPr/>
      </xdr:nvSpPr>
      <xdr:spPr>
        <a:xfrm>
          <a:off x="6614478" y="6046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41" name="Down Arrow 40"/>
        <xdr:cNvSpPr/>
      </xdr:nvSpPr>
      <xdr:spPr>
        <a:xfrm>
          <a:off x="7090726" y="6001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42" name="Down Arrow 41"/>
        <xdr:cNvSpPr/>
      </xdr:nvSpPr>
      <xdr:spPr>
        <a:xfrm>
          <a:off x="7589388" y="5973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43" name="Down Arrow 42"/>
        <xdr:cNvSpPr/>
      </xdr:nvSpPr>
      <xdr:spPr>
        <a:xfrm>
          <a:off x="8121668" y="6194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44" name="Down Arrow 43"/>
        <xdr:cNvSpPr/>
      </xdr:nvSpPr>
      <xdr:spPr>
        <a:xfrm>
          <a:off x="8620331" y="626208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45" name="Down Arrow 44"/>
        <xdr:cNvSpPr/>
      </xdr:nvSpPr>
      <xdr:spPr>
        <a:xfrm>
          <a:off x="9240018" y="6194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46" name="Down Arrow 45"/>
        <xdr:cNvSpPr/>
      </xdr:nvSpPr>
      <xdr:spPr>
        <a:xfrm>
          <a:off x="9716265" y="5995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47" name="Down Arrow 46"/>
        <xdr:cNvSpPr/>
      </xdr:nvSpPr>
      <xdr:spPr>
        <a:xfrm>
          <a:off x="10195878" y="5950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48" name="Down Arrow 47"/>
        <xdr:cNvSpPr/>
      </xdr:nvSpPr>
      <xdr:spPr>
        <a:xfrm>
          <a:off x="10716949" y="5906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49" name="Down Arrow 48"/>
        <xdr:cNvSpPr/>
      </xdr:nvSpPr>
      <xdr:spPr>
        <a:xfrm>
          <a:off x="11215610" y="58613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50" name="Down Arrow 49"/>
        <xdr:cNvSpPr/>
      </xdr:nvSpPr>
      <xdr:spPr>
        <a:xfrm>
          <a:off x="11728841" y="60828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51" name="Down Arrow 50"/>
        <xdr:cNvSpPr/>
      </xdr:nvSpPr>
      <xdr:spPr>
        <a:xfrm>
          <a:off x="12208454" y="61500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52" name="Down Arrow 51"/>
        <xdr:cNvSpPr/>
      </xdr:nvSpPr>
      <xdr:spPr>
        <a:xfrm>
          <a:off x="12775473" y="63069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53" name="Down Arrow 52"/>
        <xdr:cNvSpPr/>
      </xdr:nvSpPr>
      <xdr:spPr>
        <a:xfrm>
          <a:off x="13255083" y="60910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54" name="Down Arrow 53"/>
        <xdr:cNvSpPr/>
      </xdr:nvSpPr>
      <xdr:spPr>
        <a:xfrm>
          <a:off x="13757108" y="60462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55" name="Down Arrow 54"/>
        <xdr:cNvSpPr/>
      </xdr:nvSpPr>
      <xdr:spPr>
        <a:xfrm>
          <a:off x="14247925" y="60013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33</xdr:row>
      <xdr:rowOff>9091</xdr:rowOff>
    </xdr:from>
    <xdr:to>
      <xdr:col>2</xdr:col>
      <xdr:colOff>320842</xdr:colOff>
      <xdr:row>33</xdr:row>
      <xdr:rowOff>190933</xdr:rowOff>
    </xdr:to>
    <xdr:sp macro="" textlink="">
      <xdr:nvSpPr>
        <xdr:cNvPr id="56" name="Down Arrow 55"/>
        <xdr:cNvSpPr/>
      </xdr:nvSpPr>
      <xdr:spPr>
        <a:xfrm>
          <a:off x="2410031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33</xdr:row>
      <xdr:rowOff>9091</xdr:rowOff>
    </xdr:from>
    <xdr:to>
      <xdr:col>3</xdr:col>
      <xdr:colOff>309636</xdr:colOff>
      <xdr:row>33</xdr:row>
      <xdr:rowOff>190933</xdr:rowOff>
    </xdr:to>
    <xdr:sp macro="" textlink="">
      <xdr:nvSpPr>
        <xdr:cNvPr id="57" name="Down Arrow 56"/>
        <xdr:cNvSpPr/>
      </xdr:nvSpPr>
      <xdr:spPr>
        <a:xfrm>
          <a:off x="2913175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33</xdr:row>
      <xdr:rowOff>9091</xdr:rowOff>
    </xdr:from>
    <xdr:to>
      <xdr:col>4</xdr:col>
      <xdr:colOff>320843</xdr:colOff>
      <xdr:row>33</xdr:row>
      <xdr:rowOff>190933</xdr:rowOff>
    </xdr:to>
    <xdr:sp macro="" textlink="">
      <xdr:nvSpPr>
        <xdr:cNvPr id="58" name="Down Arrow 57"/>
        <xdr:cNvSpPr/>
      </xdr:nvSpPr>
      <xdr:spPr>
        <a:xfrm>
          <a:off x="3438732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32</xdr:row>
      <xdr:rowOff>199591</xdr:rowOff>
    </xdr:from>
    <xdr:to>
      <xdr:col>5</xdr:col>
      <xdr:colOff>332048</xdr:colOff>
      <xdr:row>33</xdr:row>
      <xdr:rowOff>179727</xdr:rowOff>
    </xdr:to>
    <xdr:sp macro="" textlink="">
      <xdr:nvSpPr>
        <xdr:cNvPr id="59" name="Down Arrow 58"/>
        <xdr:cNvSpPr/>
      </xdr:nvSpPr>
      <xdr:spPr>
        <a:xfrm>
          <a:off x="3964287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32</xdr:row>
      <xdr:rowOff>199591</xdr:rowOff>
    </xdr:from>
    <xdr:to>
      <xdr:col>6</xdr:col>
      <xdr:colOff>287225</xdr:colOff>
      <xdr:row>33</xdr:row>
      <xdr:rowOff>179727</xdr:rowOff>
    </xdr:to>
    <xdr:sp macro="" textlink="">
      <xdr:nvSpPr>
        <xdr:cNvPr id="60" name="Down Arrow 59"/>
        <xdr:cNvSpPr/>
      </xdr:nvSpPr>
      <xdr:spPr>
        <a:xfrm>
          <a:off x="4433814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32</xdr:row>
      <xdr:rowOff>199591</xdr:rowOff>
    </xdr:from>
    <xdr:to>
      <xdr:col>7</xdr:col>
      <xdr:colOff>276019</xdr:colOff>
      <xdr:row>33</xdr:row>
      <xdr:rowOff>179727</xdr:rowOff>
    </xdr:to>
    <xdr:sp macro="" textlink="">
      <xdr:nvSpPr>
        <xdr:cNvPr id="61" name="Down Arrow 60"/>
        <xdr:cNvSpPr/>
      </xdr:nvSpPr>
      <xdr:spPr>
        <a:xfrm>
          <a:off x="4936958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32</xdr:row>
      <xdr:rowOff>199591</xdr:rowOff>
    </xdr:from>
    <xdr:to>
      <xdr:col>8</xdr:col>
      <xdr:colOff>287226</xdr:colOff>
      <xdr:row>33</xdr:row>
      <xdr:rowOff>179727</xdr:rowOff>
    </xdr:to>
    <xdr:sp macro="" textlink="">
      <xdr:nvSpPr>
        <xdr:cNvPr id="62" name="Down Arrow 61"/>
        <xdr:cNvSpPr/>
      </xdr:nvSpPr>
      <xdr:spPr>
        <a:xfrm>
          <a:off x="5510140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33</xdr:row>
      <xdr:rowOff>9091</xdr:rowOff>
    </xdr:from>
    <xdr:to>
      <xdr:col>9</xdr:col>
      <xdr:colOff>365666</xdr:colOff>
      <xdr:row>33</xdr:row>
      <xdr:rowOff>190933</xdr:rowOff>
    </xdr:to>
    <xdr:sp macro="" textlink="">
      <xdr:nvSpPr>
        <xdr:cNvPr id="63" name="Down Arrow 62"/>
        <xdr:cNvSpPr/>
      </xdr:nvSpPr>
      <xdr:spPr>
        <a:xfrm>
          <a:off x="6112455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33</xdr:row>
      <xdr:rowOff>9091</xdr:rowOff>
    </xdr:from>
    <xdr:to>
      <xdr:col>10</xdr:col>
      <xdr:colOff>332048</xdr:colOff>
      <xdr:row>33</xdr:row>
      <xdr:rowOff>190933</xdr:rowOff>
    </xdr:to>
    <xdr:sp macro="" textlink="">
      <xdr:nvSpPr>
        <xdr:cNvPr id="64" name="Down Arrow 63"/>
        <xdr:cNvSpPr/>
      </xdr:nvSpPr>
      <xdr:spPr>
        <a:xfrm>
          <a:off x="6640812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33</xdr:row>
      <xdr:rowOff>9091</xdr:rowOff>
    </xdr:from>
    <xdr:to>
      <xdr:col>11</xdr:col>
      <xdr:colOff>298431</xdr:colOff>
      <xdr:row>33</xdr:row>
      <xdr:rowOff>190933</xdr:rowOff>
    </xdr:to>
    <xdr:sp macro="" textlink="">
      <xdr:nvSpPr>
        <xdr:cNvPr id="65" name="Down Arrow 64"/>
        <xdr:cNvSpPr/>
      </xdr:nvSpPr>
      <xdr:spPr>
        <a:xfrm>
          <a:off x="7121545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33</xdr:row>
      <xdr:rowOff>9091</xdr:rowOff>
    </xdr:from>
    <xdr:to>
      <xdr:col>12</xdr:col>
      <xdr:colOff>320844</xdr:colOff>
      <xdr:row>33</xdr:row>
      <xdr:rowOff>190933</xdr:rowOff>
    </xdr:to>
    <xdr:sp macro="" textlink="">
      <xdr:nvSpPr>
        <xdr:cNvPr id="66" name="Down Arrow 65"/>
        <xdr:cNvSpPr/>
      </xdr:nvSpPr>
      <xdr:spPr>
        <a:xfrm>
          <a:off x="7658308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32</xdr:row>
      <xdr:rowOff>199591</xdr:rowOff>
    </xdr:from>
    <xdr:to>
      <xdr:col>13</xdr:col>
      <xdr:colOff>343255</xdr:colOff>
      <xdr:row>33</xdr:row>
      <xdr:rowOff>179727</xdr:rowOff>
    </xdr:to>
    <xdr:sp macro="" textlink="">
      <xdr:nvSpPr>
        <xdr:cNvPr id="67" name="Down Arrow 66"/>
        <xdr:cNvSpPr/>
      </xdr:nvSpPr>
      <xdr:spPr>
        <a:xfrm>
          <a:off x="8195069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32</xdr:row>
      <xdr:rowOff>199591</xdr:rowOff>
    </xdr:from>
    <xdr:to>
      <xdr:col>14</xdr:col>
      <xdr:colOff>320843</xdr:colOff>
      <xdr:row>33</xdr:row>
      <xdr:rowOff>179727</xdr:rowOff>
    </xdr:to>
    <xdr:sp macro="" textlink="">
      <xdr:nvSpPr>
        <xdr:cNvPr id="68" name="Down Arrow 67"/>
        <xdr:cNvSpPr/>
      </xdr:nvSpPr>
      <xdr:spPr>
        <a:xfrm>
          <a:off x="8687007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32</xdr:row>
      <xdr:rowOff>199591</xdr:rowOff>
    </xdr:from>
    <xdr:to>
      <xdr:col>15</xdr:col>
      <xdr:colOff>309638</xdr:colOff>
      <xdr:row>33</xdr:row>
      <xdr:rowOff>179727</xdr:rowOff>
    </xdr:to>
    <xdr:sp macro="" textlink="">
      <xdr:nvSpPr>
        <xdr:cNvPr id="69" name="Down Arrow 68"/>
        <xdr:cNvSpPr/>
      </xdr:nvSpPr>
      <xdr:spPr>
        <a:xfrm>
          <a:off x="9190152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32</xdr:row>
      <xdr:rowOff>199591</xdr:rowOff>
    </xdr:from>
    <xdr:to>
      <xdr:col>16</xdr:col>
      <xdr:colOff>332050</xdr:colOff>
      <xdr:row>33</xdr:row>
      <xdr:rowOff>179727</xdr:rowOff>
    </xdr:to>
    <xdr:sp macro="" textlink="">
      <xdr:nvSpPr>
        <xdr:cNvPr id="70" name="Down Arrow 69"/>
        <xdr:cNvSpPr/>
      </xdr:nvSpPr>
      <xdr:spPr>
        <a:xfrm>
          <a:off x="9726914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33</xdr:row>
      <xdr:rowOff>9091</xdr:rowOff>
    </xdr:from>
    <xdr:to>
      <xdr:col>17</xdr:col>
      <xdr:colOff>332050</xdr:colOff>
      <xdr:row>33</xdr:row>
      <xdr:rowOff>190933</xdr:rowOff>
    </xdr:to>
    <xdr:sp macro="" textlink="">
      <xdr:nvSpPr>
        <xdr:cNvPr id="71" name="Down Arrow 70"/>
        <xdr:cNvSpPr/>
      </xdr:nvSpPr>
      <xdr:spPr>
        <a:xfrm>
          <a:off x="10222214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32</xdr:row>
      <xdr:rowOff>199591</xdr:rowOff>
    </xdr:from>
    <xdr:to>
      <xdr:col>18</xdr:col>
      <xdr:colOff>354461</xdr:colOff>
      <xdr:row>33</xdr:row>
      <xdr:rowOff>179727</xdr:rowOff>
    </xdr:to>
    <xdr:sp macro="" textlink="">
      <xdr:nvSpPr>
        <xdr:cNvPr id="72" name="Down Arrow 71"/>
        <xdr:cNvSpPr/>
      </xdr:nvSpPr>
      <xdr:spPr>
        <a:xfrm>
          <a:off x="10758975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32</xdr:row>
      <xdr:rowOff>199591</xdr:rowOff>
    </xdr:from>
    <xdr:to>
      <xdr:col>19</xdr:col>
      <xdr:colOff>332049</xdr:colOff>
      <xdr:row>33</xdr:row>
      <xdr:rowOff>179727</xdr:rowOff>
    </xdr:to>
    <xdr:sp macro="" textlink="">
      <xdr:nvSpPr>
        <xdr:cNvPr id="73" name="Down Arrow 72"/>
        <xdr:cNvSpPr/>
      </xdr:nvSpPr>
      <xdr:spPr>
        <a:xfrm>
          <a:off x="11250913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32</xdr:row>
      <xdr:rowOff>199591</xdr:rowOff>
    </xdr:from>
    <xdr:to>
      <xdr:col>20</xdr:col>
      <xdr:colOff>320844</xdr:colOff>
      <xdr:row>33</xdr:row>
      <xdr:rowOff>179727</xdr:rowOff>
    </xdr:to>
    <xdr:sp macro="" textlink="">
      <xdr:nvSpPr>
        <xdr:cNvPr id="74" name="Down Arrow 73"/>
        <xdr:cNvSpPr/>
      </xdr:nvSpPr>
      <xdr:spPr>
        <a:xfrm>
          <a:off x="11735008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33</xdr:row>
      <xdr:rowOff>9091</xdr:rowOff>
    </xdr:from>
    <xdr:to>
      <xdr:col>21</xdr:col>
      <xdr:colOff>365667</xdr:colOff>
      <xdr:row>33</xdr:row>
      <xdr:rowOff>190933</xdr:rowOff>
    </xdr:to>
    <xdr:sp macro="" textlink="">
      <xdr:nvSpPr>
        <xdr:cNvPr id="75" name="Down Arrow 74"/>
        <xdr:cNvSpPr/>
      </xdr:nvSpPr>
      <xdr:spPr>
        <a:xfrm>
          <a:off x="12275131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32</xdr:row>
      <xdr:rowOff>199591</xdr:rowOff>
    </xdr:from>
    <xdr:to>
      <xdr:col>22</xdr:col>
      <xdr:colOff>354462</xdr:colOff>
      <xdr:row>33</xdr:row>
      <xdr:rowOff>179727</xdr:rowOff>
    </xdr:to>
    <xdr:sp macro="" textlink="">
      <xdr:nvSpPr>
        <xdr:cNvPr id="76" name="Down Arrow 75"/>
        <xdr:cNvSpPr/>
      </xdr:nvSpPr>
      <xdr:spPr>
        <a:xfrm>
          <a:off x="12759226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32</xdr:row>
      <xdr:rowOff>199591</xdr:rowOff>
    </xdr:from>
    <xdr:to>
      <xdr:col>23</xdr:col>
      <xdr:colOff>365669</xdr:colOff>
      <xdr:row>33</xdr:row>
      <xdr:rowOff>179727</xdr:rowOff>
    </xdr:to>
    <xdr:sp macro="" textlink="">
      <xdr:nvSpPr>
        <xdr:cNvPr id="77" name="Down Arrow 76"/>
        <xdr:cNvSpPr/>
      </xdr:nvSpPr>
      <xdr:spPr>
        <a:xfrm>
          <a:off x="13265733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32</xdr:row>
      <xdr:rowOff>199591</xdr:rowOff>
    </xdr:from>
    <xdr:to>
      <xdr:col>24</xdr:col>
      <xdr:colOff>365668</xdr:colOff>
      <xdr:row>33</xdr:row>
      <xdr:rowOff>179727</xdr:rowOff>
    </xdr:to>
    <xdr:sp macro="" textlink="">
      <xdr:nvSpPr>
        <xdr:cNvPr id="78" name="Down Arrow 77"/>
        <xdr:cNvSpPr/>
      </xdr:nvSpPr>
      <xdr:spPr>
        <a:xfrm>
          <a:off x="13761032" y="6848041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33</xdr:row>
      <xdr:rowOff>9091</xdr:rowOff>
    </xdr:from>
    <xdr:to>
      <xdr:col>25</xdr:col>
      <xdr:colOff>365668</xdr:colOff>
      <xdr:row>33</xdr:row>
      <xdr:rowOff>190933</xdr:rowOff>
    </xdr:to>
    <xdr:sp macro="" textlink="">
      <xdr:nvSpPr>
        <xdr:cNvPr id="79" name="Down Arrow 78"/>
        <xdr:cNvSpPr/>
      </xdr:nvSpPr>
      <xdr:spPr>
        <a:xfrm>
          <a:off x="14256332" y="68575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210320</xdr:colOff>
      <xdr:row>25</xdr:row>
      <xdr:rowOff>14927</xdr:rowOff>
    </xdr:from>
    <xdr:to>
      <xdr:col>26</xdr:col>
      <xdr:colOff>321406</xdr:colOff>
      <xdr:row>26</xdr:row>
      <xdr:rowOff>166592</xdr:rowOff>
    </xdr:to>
    <xdr:sp macro="" textlink="">
      <xdr:nvSpPr>
        <xdr:cNvPr id="80" name="Down Arrow 79"/>
        <xdr:cNvSpPr/>
      </xdr:nvSpPr>
      <xdr:spPr>
        <a:xfrm>
          <a:off x="1891202" y="278278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43</xdr:row>
      <xdr:rowOff>9755</xdr:rowOff>
    </xdr:from>
    <xdr:to>
      <xdr:col>2</xdr:col>
      <xdr:colOff>340789</xdr:colOff>
      <xdr:row>44</xdr:row>
      <xdr:rowOff>171220</xdr:rowOff>
    </xdr:to>
    <xdr:sp macro="" textlink="">
      <xdr:nvSpPr>
        <xdr:cNvPr id="81" name="Down Arrow 80"/>
        <xdr:cNvSpPr/>
      </xdr:nvSpPr>
      <xdr:spPr>
        <a:xfrm>
          <a:off x="2412498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43</xdr:row>
      <xdr:rowOff>20960</xdr:rowOff>
    </xdr:from>
    <xdr:to>
      <xdr:col>3</xdr:col>
      <xdr:colOff>363199</xdr:colOff>
      <xdr:row>44</xdr:row>
      <xdr:rowOff>182425</xdr:rowOff>
    </xdr:to>
    <xdr:sp macro="" textlink="">
      <xdr:nvSpPr>
        <xdr:cNvPr id="82" name="Down Arrow 81"/>
        <xdr:cNvSpPr/>
      </xdr:nvSpPr>
      <xdr:spPr>
        <a:xfrm>
          <a:off x="2949258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43</xdr:row>
      <xdr:rowOff>9754</xdr:rowOff>
    </xdr:from>
    <xdr:to>
      <xdr:col>4</xdr:col>
      <xdr:colOff>329583</xdr:colOff>
      <xdr:row>44</xdr:row>
      <xdr:rowOff>171219</xdr:rowOff>
    </xdr:to>
    <xdr:sp macro="" textlink="">
      <xdr:nvSpPr>
        <xdr:cNvPr id="83" name="Down Arrow 82"/>
        <xdr:cNvSpPr/>
      </xdr:nvSpPr>
      <xdr:spPr>
        <a:xfrm>
          <a:off x="3429992" y="899182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43</xdr:row>
      <xdr:rowOff>9755</xdr:rowOff>
    </xdr:from>
    <xdr:to>
      <xdr:col>5</xdr:col>
      <xdr:colOff>318376</xdr:colOff>
      <xdr:row>44</xdr:row>
      <xdr:rowOff>171220</xdr:rowOff>
    </xdr:to>
    <xdr:sp macro="" textlink="">
      <xdr:nvSpPr>
        <xdr:cNvPr id="84" name="Down Arrow 83"/>
        <xdr:cNvSpPr/>
      </xdr:nvSpPr>
      <xdr:spPr>
        <a:xfrm>
          <a:off x="3933135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43</xdr:row>
      <xdr:rowOff>9755</xdr:rowOff>
    </xdr:from>
    <xdr:to>
      <xdr:col>6</xdr:col>
      <xdr:colOff>284760</xdr:colOff>
      <xdr:row>44</xdr:row>
      <xdr:rowOff>171220</xdr:rowOff>
    </xdr:to>
    <xdr:sp macro="" textlink="">
      <xdr:nvSpPr>
        <xdr:cNvPr id="85" name="Down Arrow 84"/>
        <xdr:cNvSpPr/>
      </xdr:nvSpPr>
      <xdr:spPr>
        <a:xfrm>
          <a:off x="4413869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43</xdr:row>
      <xdr:rowOff>20960</xdr:rowOff>
    </xdr:from>
    <xdr:to>
      <xdr:col>7</xdr:col>
      <xdr:colOff>307170</xdr:colOff>
      <xdr:row>44</xdr:row>
      <xdr:rowOff>182425</xdr:rowOff>
    </xdr:to>
    <xdr:sp macro="" textlink="">
      <xdr:nvSpPr>
        <xdr:cNvPr id="86" name="Down Arrow 85"/>
        <xdr:cNvSpPr/>
      </xdr:nvSpPr>
      <xdr:spPr>
        <a:xfrm>
          <a:off x="4950629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43</xdr:row>
      <xdr:rowOff>20960</xdr:rowOff>
    </xdr:from>
    <xdr:to>
      <xdr:col>8</xdr:col>
      <xdr:colOff>318378</xdr:colOff>
      <xdr:row>44</xdr:row>
      <xdr:rowOff>182425</xdr:rowOff>
    </xdr:to>
    <xdr:sp macro="" textlink="">
      <xdr:nvSpPr>
        <xdr:cNvPr id="87" name="Down Arrow 86"/>
        <xdr:cNvSpPr/>
      </xdr:nvSpPr>
      <xdr:spPr>
        <a:xfrm>
          <a:off x="5523812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43</xdr:row>
      <xdr:rowOff>9755</xdr:rowOff>
    </xdr:from>
    <xdr:to>
      <xdr:col>9</xdr:col>
      <xdr:colOff>329582</xdr:colOff>
      <xdr:row>44</xdr:row>
      <xdr:rowOff>171220</xdr:rowOff>
    </xdr:to>
    <xdr:sp macro="" textlink="">
      <xdr:nvSpPr>
        <xdr:cNvPr id="88" name="Down Arrow 87"/>
        <xdr:cNvSpPr/>
      </xdr:nvSpPr>
      <xdr:spPr>
        <a:xfrm>
          <a:off x="6058891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42</xdr:row>
      <xdr:rowOff>200255</xdr:rowOff>
    </xdr:from>
    <xdr:to>
      <xdr:col>10</xdr:col>
      <xdr:colOff>307171</xdr:colOff>
      <xdr:row>44</xdr:row>
      <xdr:rowOff>160014</xdr:rowOff>
    </xdr:to>
    <xdr:sp macro="" textlink="">
      <xdr:nvSpPr>
        <xdr:cNvPr id="89" name="Down Arrow 88"/>
        <xdr:cNvSpPr/>
      </xdr:nvSpPr>
      <xdr:spPr>
        <a:xfrm>
          <a:off x="6598455" y="898230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43</xdr:row>
      <xdr:rowOff>20960</xdr:rowOff>
    </xdr:from>
    <xdr:to>
      <xdr:col>11</xdr:col>
      <xdr:colOff>284758</xdr:colOff>
      <xdr:row>44</xdr:row>
      <xdr:rowOff>182425</xdr:rowOff>
    </xdr:to>
    <xdr:sp macro="" textlink="">
      <xdr:nvSpPr>
        <xdr:cNvPr id="90" name="Down Arrow 89"/>
        <xdr:cNvSpPr/>
      </xdr:nvSpPr>
      <xdr:spPr>
        <a:xfrm>
          <a:off x="7090392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43</xdr:row>
      <xdr:rowOff>9754</xdr:rowOff>
    </xdr:from>
    <xdr:to>
      <xdr:col>12</xdr:col>
      <xdr:colOff>251142</xdr:colOff>
      <xdr:row>44</xdr:row>
      <xdr:rowOff>171219</xdr:rowOff>
    </xdr:to>
    <xdr:sp macro="" textlink="">
      <xdr:nvSpPr>
        <xdr:cNvPr id="91" name="Down Arrow 90"/>
        <xdr:cNvSpPr/>
      </xdr:nvSpPr>
      <xdr:spPr>
        <a:xfrm>
          <a:off x="7571126" y="899182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43</xdr:row>
      <xdr:rowOff>9755</xdr:rowOff>
    </xdr:from>
    <xdr:to>
      <xdr:col>13</xdr:col>
      <xdr:colOff>329582</xdr:colOff>
      <xdr:row>44</xdr:row>
      <xdr:rowOff>171220</xdr:rowOff>
    </xdr:to>
    <xdr:sp macro="" textlink="">
      <xdr:nvSpPr>
        <xdr:cNvPr id="92" name="Down Arrow 91"/>
        <xdr:cNvSpPr/>
      </xdr:nvSpPr>
      <xdr:spPr>
        <a:xfrm>
          <a:off x="8163916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42</xdr:row>
      <xdr:rowOff>200255</xdr:rowOff>
    </xdr:from>
    <xdr:to>
      <xdr:col>14</xdr:col>
      <xdr:colOff>295965</xdr:colOff>
      <xdr:row>44</xdr:row>
      <xdr:rowOff>160014</xdr:rowOff>
    </xdr:to>
    <xdr:sp macro="" textlink="">
      <xdr:nvSpPr>
        <xdr:cNvPr id="93" name="Down Arrow 92"/>
        <xdr:cNvSpPr/>
      </xdr:nvSpPr>
      <xdr:spPr>
        <a:xfrm>
          <a:off x="8644649" y="898230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43</xdr:row>
      <xdr:rowOff>20960</xdr:rowOff>
    </xdr:from>
    <xdr:to>
      <xdr:col>15</xdr:col>
      <xdr:colOff>318376</xdr:colOff>
      <xdr:row>44</xdr:row>
      <xdr:rowOff>182425</xdr:rowOff>
    </xdr:to>
    <xdr:sp macro="" textlink="">
      <xdr:nvSpPr>
        <xdr:cNvPr id="94" name="Down Arrow 93"/>
        <xdr:cNvSpPr/>
      </xdr:nvSpPr>
      <xdr:spPr>
        <a:xfrm>
          <a:off x="9181410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43</xdr:row>
      <xdr:rowOff>9754</xdr:rowOff>
    </xdr:from>
    <xdr:to>
      <xdr:col>16</xdr:col>
      <xdr:colOff>284759</xdr:colOff>
      <xdr:row>44</xdr:row>
      <xdr:rowOff>171219</xdr:rowOff>
    </xdr:to>
    <xdr:sp macro="" textlink="">
      <xdr:nvSpPr>
        <xdr:cNvPr id="95" name="Down Arrow 94"/>
        <xdr:cNvSpPr/>
      </xdr:nvSpPr>
      <xdr:spPr>
        <a:xfrm>
          <a:off x="9662143" y="899182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43</xdr:row>
      <xdr:rowOff>9755</xdr:rowOff>
    </xdr:from>
    <xdr:to>
      <xdr:col>17</xdr:col>
      <xdr:colOff>329582</xdr:colOff>
      <xdr:row>44</xdr:row>
      <xdr:rowOff>171220</xdr:rowOff>
    </xdr:to>
    <xdr:sp macro="" textlink="">
      <xdr:nvSpPr>
        <xdr:cNvPr id="96" name="Down Arrow 95"/>
        <xdr:cNvSpPr/>
      </xdr:nvSpPr>
      <xdr:spPr>
        <a:xfrm>
          <a:off x="10202266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42</xdr:row>
      <xdr:rowOff>200255</xdr:rowOff>
    </xdr:from>
    <xdr:to>
      <xdr:col>18</xdr:col>
      <xdr:colOff>295965</xdr:colOff>
      <xdr:row>44</xdr:row>
      <xdr:rowOff>160014</xdr:rowOff>
    </xdr:to>
    <xdr:sp macro="" textlink="">
      <xdr:nvSpPr>
        <xdr:cNvPr id="97" name="Down Arrow 96"/>
        <xdr:cNvSpPr/>
      </xdr:nvSpPr>
      <xdr:spPr>
        <a:xfrm>
          <a:off x="10682999" y="8982305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43</xdr:row>
      <xdr:rowOff>20960</xdr:rowOff>
    </xdr:from>
    <xdr:to>
      <xdr:col>19</xdr:col>
      <xdr:colOff>318375</xdr:colOff>
      <xdr:row>44</xdr:row>
      <xdr:rowOff>182425</xdr:rowOff>
    </xdr:to>
    <xdr:sp macro="" textlink="">
      <xdr:nvSpPr>
        <xdr:cNvPr id="98" name="Down Arrow 97"/>
        <xdr:cNvSpPr/>
      </xdr:nvSpPr>
      <xdr:spPr>
        <a:xfrm>
          <a:off x="11219759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43</xdr:row>
      <xdr:rowOff>9754</xdr:rowOff>
    </xdr:from>
    <xdr:to>
      <xdr:col>20</xdr:col>
      <xdr:colOff>284759</xdr:colOff>
      <xdr:row>44</xdr:row>
      <xdr:rowOff>171219</xdr:rowOff>
    </xdr:to>
    <xdr:sp macro="" textlink="">
      <xdr:nvSpPr>
        <xdr:cNvPr id="99" name="Down Arrow 98"/>
        <xdr:cNvSpPr/>
      </xdr:nvSpPr>
      <xdr:spPr>
        <a:xfrm>
          <a:off x="11681443" y="899182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43</xdr:row>
      <xdr:rowOff>20961</xdr:rowOff>
    </xdr:from>
    <xdr:to>
      <xdr:col>21</xdr:col>
      <xdr:colOff>340788</xdr:colOff>
      <xdr:row>44</xdr:row>
      <xdr:rowOff>182426</xdr:rowOff>
    </xdr:to>
    <xdr:sp macro="" textlink="">
      <xdr:nvSpPr>
        <xdr:cNvPr id="100" name="Down Arrow 99"/>
        <xdr:cNvSpPr/>
      </xdr:nvSpPr>
      <xdr:spPr>
        <a:xfrm>
          <a:off x="12232772" y="9003036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43</xdr:row>
      <xdr:rowOff>9755</xdr:rowOff>
    </xdr:from>
    <xdr:to>
      <xdr:col>22</xdr:col>
      <xdr:colOff>363203</xdr:colOff>
      <xdr:row>44</xdr:row>
      <xdr:rowOff>171220</xdr:rowOff>
    </xdr:to>
    <xdr:sp macro="" textlink="">
      <xdr:nvSpPr>
        <xdr:cNvPr id="101" name="Down Arrow 100"/>
        <xdr:cNvSpPr/>
      </xdr:nvSpPr>
      <xdr:spPr>
        <a:xfrm>
          <a:off x="12750487" y="899183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43</xdr:row>
      <xdr:rowOff>20960</xdr:rowOff>
    </xdr:from>
    <xdr:to>
      <xdr:col>23</xdr:col>
      <xdr:colOff>385614</xdr:colOff>
      <xdr:row>44</xdr:row>
      <xdr:rowOff>182425</xdr:rowOff>
    </xdr:to>
    <xdr:sp macro="" textlink="">
      <xdr:nvSpPr>
        <xdr:cNvPr id="102" name="Down Arrow 101"/>
        <xdr:cNvSpPr/>
      </xdr:nvSpPr>
      <xdr:spPr>
        <a:xfrm>
          <a:off x="13268198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43</xdr:row>
      <xdr:rowOff>20960</xdr:rowOff>
    </xdr:from>
    <xdr:to>
      <xdr:col>24</xdr:col>
      <xdr:colOff>385616</xdr:colOff>
      <xdr:row>44</xdr:row>
      <xdr:rowOff>182425</xdr:rowOff>
    </xdr:to>
    <xdr:sp macro="" textlink="">
      <xdr:nvSpPr>
        <xdr:cNvPr id="103" name="Down Arrow 102"/>
        <xdr:cNvSpPr/>
      </xdr:nvSpPr>
      <xdr:spPr>
        <a:xfrm>
          <a:off x="13763500" y="900303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210321</xdr:colOff>
      <xdr:row>25</xdr:row>
      <xdr:rowOff>14927</xdr:rowOff>
    </xdr:from>
    <xdr:to>
      <xdr:col>25</xdr:col>
      <xdr:colOff>321407</xdr:colOff>
      <xdr:row>26</xdr:row>
      <xdr:rowOff>166592</xdr:rowOff>
    </xdr:to>
    <xdr:sp macro="" textlink="">
      <xdr:nvSpPr>
        <xdr:cNvPr id="104" name="Down Arrow 103"/>
        <xdr:cNvSpPr/>
      </xdr:nvSpPr>
      <xdr:spPr>
        <a:xfrm>
          <a:off x="14212071" y="513937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25</xdr:row>
      <xdr:rowOff>6885</xdr:rowOff>
    </xdr:from>
    <xdr:to>
      <xdr:col>10</xdr:col>
      <xdr:colOff>315191</xdr:colOff>
      <xdr:row>26</xdr:row>
      <xdr:rowOff>178171</xdr:rowOff>
    </xdr:to>
    <xdr:sp macro="" textlink="">
      <xdr:nvSpPr>
        <xdr:cNvPr id="105" name="Down Arrow 104"/>
        <xdr:cNvSpPr/>
      </xdr:nvSpPr>
      <xdr:spPr>
        <a:xfrm>
          <a:off x="6612846" y="5131335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zoomScaleNormal="100" workbookViewId="0">
      <pane xSplit="1" topLeftCell="AE1" activePane="topRight" state="frozen"/>
      <selection pane="topRight" activeCell="AJ6" sqref="AJ6:AJ31"/>
    </sheetView>
  </sheetViews>
  <sheetFormatPr defaultRowHeight="15" x14ac:dyDescent="0.25"/>
  <cols>
    <col min="1" max="1" width="10.28515625" customWidth="1"/>
  </cols>
  <sheetData>
    <row r="1" spans="1:4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5.75" thickBot="1" x14ac:dyDescent="0.3">
      <c r="A2" s="34"/>
      <c r="B2" s="34"/>
      <c r="C2" s="34"/>
      <c r="D2" s="34"/>
      <c r="E2" s="34"/>
      <c r="F2" s="35" t="s">
        <v>0</v>
      </c>
      <c r="G2" s="35"/>
      <c r="H2" s="35"/>
      <c r="I2" s="35"/>
      <c r="J2" s="35"/>
      <c r="K2" s="36" t="s">
        <v>1</v>
      </c>
      <c r="L2" s="36"/>
      <c r="M2" s="36"/>
      <c r="N2" s="36"/>
      <c r="O2" s="36"/>
      <c r="P2" s="37"/>
      <c r="Q2" s="37"/>
      <c r="R2" s="37"/>
      <c r="S2" s="37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2"/>
      <c r="AP2" s="34"/>
      <c r="AQ2" s="34"/>
      <c r="AR2" s="34"/>
      <c r="AS2" s="34"/>
      <c r="AT2" s="34"/>
    </row>
    <row r="3" spans="1:46" ht="15.75" thickBot="1" x14ac:dyDescent="0.3">
      <c r="A3" s="38" t="s">
        <v>2</v>
      </c>
      <c r="B3" s="36" t="s">
        <v>3</v>
      </c>
      <c r="C3" s="39" t="s">
        <v>4</v>
      </c>
      <c r="D3" s="38" t="s">
        <v>5</v>
      </c>
      <c r="E3" s="39" t="s">
        <v>6</v>
      </c>
      <c r="F3" s="39" t="s">
        <v>7</v>
      </c>
      <c r="G3" s="39"/>
      <c r="H3" s="39"/>
      <c r="I3" s="39"/>
      <c r="J3" s="39" t="s">
        <v>8</v>
      </c>
      <c r="K3" s="36" t="s">
        <v>9</v>
      </c>
      <c r="L3" s="36"/>
      <c r="M3" s="36"/>
      <c r="N3" s="36"/>
      <c r="O3" s="40" t="s">
        <v>8</v>
      </c>
      <c r="P3" s="41" t="s">
        <v>10</v>
      </c>
      <c r="Q3" s="41"/>
      <c r="R3" s="41"/>
      <c r="S3" s="41"/>
      <c r="T3" s="42" t="s">
        <v>11</v>
      </c>
      <c r="U3" s="36" t="s">
        <v>12</v>
      </c>
      <c r="V3" s="36"/>
      <c r="W3" s="36"/>
      <c r="X3" s="36"/>
      <c r="Y3" s="39" t="s">
        <v>8</v>
      </c>
      <c r="Z3" s="36" t="s">
        <v>13</v>
      </c>
      <c r="AA3" s="36"/>
      <c r="AB3" s="36"/>
      <c r="AC3" s="36"/>
      <c r="AD3" s="39" t="s">
        <v>8</v>
      </c>
      <c r="AE3" s="36" t="s">
        <v>14</v>
      </c>
      <c r="AF3" s="36"/>
      <c r="AG3" s="36"/>
      <c r="AH3" s="36"/>
      <c r="AI3" s="39" t="s">
        <v>8</v>
      </c>
      <c r="AJ3" s="36" t="s">
        <v>15</v>
      </c>
      <c r="AK3" s="36"/>
      <c r="AL3" s="36"/>
      <c r="AM3" s="36"/>
      <c r="AN3" s="39" t="s">
        <v>8</v>
      </c>
      <c r="AO3" s="36" t="s">
        <v>5</v>
      </c>
      <c r="AP3" s="36" t="s">
        <v>16</v>
      </c>
      <c r="AQ3" s="36" t="s">
        <v>17</v>
      </c>
      <c r="AR3" s="36" t="s">
        <v>18</v>
      </c>
      <c r="AS3" s="36" t="s">
        <v>5</v>
      </c>
      <c r="AT3" s="39" t="s">
        <v>8</v>
      </c>
    </row>
    <row r="4" spans="1:46" ht="26.25" customHeight="1" thickBot="1" x14ac:dyDescent="0.3">
      <c r="A4" s="38"/>
      <c r="B4" s="36"/>
      <c r="C4" s="39"/>
      <c r="D4" s="38"/>
      <c r="E4" s="39"/>
      <c r="F4" s="3" t="s">
        <v>19</v>
      </c>
      <c r="G4" s="3" t="s">
        <v>20</v>
      </c>
      <c r="H4" s="3" t="s">
        <v>21</v>
      </c>
      <c r="I4" s="3" t="s">
        <v>22</v>
      </c>
      <c r="J4" s="39"/>
      <c r="K4" s="3" t="s">
        <v>23</v>
      </c>
      <c r="L4" s="3" t="s">
        <v>21</v>
      </c>
      <c r="M4" s="3" t="s">
        <v>20</v>
      </c>
      <c r="N4" s="3" t="s">
        <v>22</v>
      </c>
      <c r="O4" s="39"/>
      <c r="P4" s="4" t="s">
        <v>23</v>
      </c>
      <c r="Q4" s="4" t="s">
        <v>21</v>
      </c>
      <c r="R4" s="4" t="s">
        <v>24</v>
      </c>
      <c r="S4" s="4" t="s">
        <v>22</v>
      </c>
      <c r="T4" s="43"/>
      <c r="U4" s="3" t="s">
        <v>23</v>
      </c>
      <c r="V4" s="3" t="s">
        <v>21</v>
      </c>
      <c r="W4" s="3" t="s">
        <v>20</v>
      </c>
      <c r="X4" s="3" t="s">
        <v>22</v>
      </c>
      <c r="Y4" s="39"/>
      <c r="Z4" s="3" t="s">
        <v>23</v>
      </c>
      <c r="AA4" s="3" t="s">
        <v>21</v>
      </c>
      <c r="AB4" s="3" t="s">
        <v>20</v>
      </c>
      <c r="AC4" s="3" t="s">
        <v>22</v>
      </c>
      <c r="AD4" s="39"/>
      <c r="AE4" s="3" t="s">
        <v>23</v>
      </c>
      <c r="AF4" s="3" t="s">
        <v>21</v>
      </c>
      <c r="AG4" s="3" t="s">
        <v>20</v>
      </c>
      <c r="AH4" s="3" t="s">
        <v>22</v>
      </c>
      <c r="AI4" s="39"/>
      <c r="AJ4" s="3" t="s">
        <v>23</v>
      </c>
      <c r="AK4" s="3" t="s">
        <v>21</v>
      </c>
      <c r="AL4" s="3" t="s">
        <v>20</v>
      </c>
      <c r="AM4" s="3" t="s">
        <v>22</v>
      </c>
      <c r="AN4" s="39"/>
      <c r="AO4" s="36"/>
      <c r="AP4" s="36"/>
      <c r="AQ4" s="36"/>
      <c r="AR4" s="36"/>
      <c r="AS4" s="36"/>
      <c r="AT4" s="39"/>
    </row>
    <row r="5" spans="1:46" ht="27" thickBot="1" x14ac:dyDescent="0.3">
      <c r="A5" s="5"/>
      <c r="B5" s="6">
        <v>1</v>
      </c>
      <c r="C5" s="6">
        <v>2</v>
      </c>
      <c r="D5" s="7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 t="s">
        <v>25</v>
      </c>
      <c r="Q5" s="6" t="s">
        <v>26</v>
      </c>
      <c r="R5" s="6" t="s">
        <v>27</v>
      </c>
      <c r="S5" s="6" t="s">
        <v>28</v>
      </c>
      <c r="T5" s="6"/>
      <c r="U5" s="6">
        <v>15</v>
      </c>
      <c r="V5" s="6">
        <v>16</v>
      </c>
      <c r="W5" s="6">
        <v>17</v>
      </c>
      <c r="X5" s="6">
        <v>18</v>
      </c>
      <c r="Y5" s="6">
        <v>19</v>
      </c>
      <c r="Z5" s="6">
        <v>20</v>
      </c>
      <c r="AA5" s="6">
        <v>21</v>
      </c>
      <c r="AB5" s="6">
        <v>22</v>
      </c>
      <c r="AC5" s="6">
        <v>23</v>
      </c>
      <c r="AD5" s="6">
        <v>24</v>
      </c>
      <c r="AE5" s="6">
        <v>25</v>
      </c>
      <c r="AF5" s="6">
        <v>26</v>
      </c>
      <c r="AG5" s="6">
        <v>27</v>
      </c>
      <c r="AH5" s="6">
        <v>28</v>
      </c>
      <c r="AI5" s="6">
        <v>29</v>
      </c>
      <c r="AJ5" s="6">
        <v>30</v>
      </c>
      <c r="AK5" s="6">
        <v>31</v>
      </c>
      <c r="AL5" s="6">
        <v>32</v>
      </c>
      <c r="AM5" s="6">
        <v>33</v>
      </c>
      <c r="AN5" s="6">
        <v>34</v>
      </c>
      <c r="AO5" s="6">
        <v>35</v>
      </c>
      <c r="AP5" s="6">
        <v>36</v>
      </c>
      <c r="AQ5" s="6">
        <v>37</v>
      </c>
      <c r="AR5" s="6">
        <v>38</v>
      </c>
      <c r="AS5" s="6">
        <v>39</v>
      </c>
      <c r="AT5" s="6">
        <v>40</v>
      </c>
    </row>
    <row r="6" spans="1:46" ht="15.75" thickBot="1" x14ac:dyDescent="0.3">
      <c r="A6" s="5">
        <v>45839</v>
      </c>
      <c r="B6" s="8">
        <v>34.883000000000003</v>
      </c>
      <c r="C6" s="9">
        <v>1.7929999999999999</v>
      </c>
      <c r="D6" s="8">
        <f>+B6+C6</f>
        <v>36.676000000000002</v>
      </c>
      <c r="E6" s="8">
        <v>44.171999999999997</v>
      </c>
      <c r="F6" s="8">
        <v>0.77900000000000003</v>
      </c>
      <c r="G6" s="8">
        <v>3.05</v>
      </c>
      <c r="H6" s="8">
        <v>7.2729999999999997</v>
      </c>
      <c r="I6" s="8"/>
      <c r="J6" s="8"/>
      <c r="K6" s="8">
        <v>1.861</v>
      </c>
      <c r="L6" s="8">
        <v>129.46100000000001</v>
      </c>
      <c r="M6" s="8">
        <v>58.264000000000003</v>
      </c>
      <c r="N6" s="8"/>
      <c r="O6" s="8"/>
      <c r="P6" s="8"/>
      <c r="Q6" s="8"/>
      <c r="R6" s="8"/>
      <c r="S6" s="8"/>
      <c r="T6" s="8"/>
      <c r="U6" s="8">
        <v>30.78</v>
      </c>
      <c r="V6" s="8">
        <v>114.411</v>
      </c>
      <c r="W6" s="8">
        <v>328.80599999999998</v>
      </c>
      <c r="X6" s="8"/>
      <c r="Y6" s="8"/>
      <c r="Z6" s="8">
        <v>2.7E-2</v>
      </c>
      <c r="AA6" s="8">
        <v>1.2929999999999999</v>
      </c>
      <c r="AB6" s="8">
        <v>4.9409999999999998</v>
      </c>
      <c r="AC6" s="8"/>
      <c r="AD6" s="8"/>
      <c r="AE6" s="8">
        <v>0.86299999999999999</v>
      </c>
      <c r="AF6" s="8">
        <v>20.544</v>
      </c>
      <c r="AG6" s="8">
        <v>20.062999999999999</v>
      </c>
      <c r="AH6" s="8"/>
      <c r="AI6" s="8"/>
      <c r="AJ6" s="8">
        <v>1.177</v>
      </c>
      <c r="AK6" s="8">
        <v>26.695</v>
      </c>
      <c r="AL6" s="8">
        <v>158.72200000000001</v>
      </c>
      <c r="AM6" s="8"/>
      <c r="AN6" s="8"/>
      <c r="AO6" s="8"/>
      <c r="AP6" s="8"/>
      <c r="AQ6" s="8">
        <v>126.07599999999999</v>
      </c>
      <c r="AR6" s="9">
        <v>16.995000000000001</v>
      </c>
      <c r="AS6" s="8">
        <f>+AQ6+AR6</f>
        <v>143.071</v>
      </c>
      <c r="AT6" s="8"/>
    </row>
    <row r="7" spans="1:46" ht="15.75" thickBot="1" x14ac:dyDescent="0.3">
      <c r="A7" s="5">
        <v>45840</v>
      </c>
      <c r="B7" s="8">
        <v>41.631</v>
      </c>
      <c r="C7" s="9">
        <v>2.246</v>
      </c>
      <c r="D7" s="8">
        <f t="shared" ref="D7:D31" si="0">+B7+C7</f>
        <v>43.877000000000002</v>
      </c>
      <c r="E7" s="8">
        <v>44.588000000000001</v>
      </c>
      <c r="F7" s="9">
        <v>0.80500000000000005</v>
      </c>
      <c r="G7" s="8">
        <v>3.05</v>
      </c>
      <c r="H7" s="8">
        <v>7.7770000000000001</v>
      </c>
      <c r="I7" s="8"/>
      <c r="J7" s="8"/>
      <c r="K7" s="8">
        <v>1.71</v>
      </c>
      <c r="L7" s="8">
        <v>129.119</v>
      </c>
      <c r="M7" s="8">
        <v>58.857999999999997</v>
      </c>
      <c r="N7" s="8"/>
      <c r="O7" s="8"/>
      <c r="P7" s="8"/>
      <c r="Q7" s="8"/>
      <c r="R7" s="8"/>
      <c r="S7" s="8"/>
      <c r="T7" s="8"/>
      <c r="U7" s="8">
        <v>30.709</v>
      </c>
      <c r="V7" s="8">
        <v>114.47499999999999</v>
      </c>
      <c r="W7" s="8">
        <v>353.45600000000002</v>
      </c>
      <c r="X7" s="8"/>
      <c r="Y7" s="8"/>
      <c r="Z7" s="8">
        <v>4.1000000000000002E-2</v>
      </c>
      <c r="AA7" s="8">
        <v>1.333</v>
      </c>
      <c r="AB7" s="8">
        <v>3.4510000000000001</v>
      </c>
      <c r="AC7" s="8"/>
      <c r="AD7" s="8"/>
      <c r="AE7" s="8">
        <v>0.86</v>
      </c>
      <c r="AF7" s="8">
        <v>20.544</v>
      </c>
      <c r="AG7" s="8">
        <v>20.062999999999999</v>
      </c>
      <c r="AH7" s="8"/>
      <c r="AI7" s="8"/>
      <c r="AJ7" s="8">
        <v>1.284</v>
      </c>
      <c r="AK7" s="8">
        <v>26.416</v>
      </c>
      <c r="AL7" s="8">
        <v>159.93700000000001</v>
      </c>
      <c r="AM7" s="8"/>
      <c r="AN7" s="8"/>
      <c r="AO7" s="8"/>
      <c r="AP7" s="8"/>
      <c r="AQ7" s="8">
        <v>106.596</v>
      </c>
      <c r="AR7" s="9">
        <v>17.670000000000002</v>
      </c>
      <c r="AS7" s="8">
        <f t="shared" ref="AS7:AS31" si="1">+AQ7+AR7</f>
        <v>124.26600000000001</v>
      </c>
      <c r="AT7" s="8"/>
    </row>
    <row r="8" spans="1:46" ht="15.75" thickBot="1" x14ac:dyDescent="0.3">
      <c r="A8" s="5">
        <v>45841</v>
      </c>
      <c r="B8" s="8">
        <v>40.909999999999997</v>
      </c>
      <c r="C8" s="9">
        <v>1.718</v>
      </c>
      <c r="D8" s="8">
        <f t="shared" si="0"/>
        <v>42.628</v>
      </c>
      <c r="E8" s="8">
        <v>44.652000000000001</v>
      </c>
      <c r="F8" s="8">
        <v>0.79500000000000004</v>
      </c>
      <c r="G8" s="8">
        <v>3.05</v>
      </c>
      <c r="H8" s="8">
        <v>7.7770000000000001</v>
      </c>
      <c r="I8" s="8"/>
      <c r="J8" s="8"/>
      <c r="K8" s="8">
        <v>1.536</v>
      </c>
      <c r="L8" s="8">
        <v>130.095</v>
      </c>
      <c r="M8" s="8">
        <v>60.978999999999999</v>
      </c>
      <c r="N8" s="8"/>
      <c r="O8" s="8"/>
      <c r="P8" s="8"/>
      <c r="Q8" s="8"/>
      <c r="R8" s="8"/>
      <c r="S8" s="8"/>
      <c r="T8" s="8"/>
      <c r="U8" s="8">
        <v>30.875</v>
      </c>
      <c r="V8" s="8">
        <v>105.691</v>
      </c>
      <c r="W8" s="8">
        <v>255.21600000000001</v>
      </c>
      <c r="X8" s="8"/>
      <c r="Y8" s="8"/>
      <c r="Z8" s="8">
        <v>4.1000000000000002E-2</v>
      </c>
      <c r="AA8" s="8">
        <v>1.3740000000000001</v>
      </c>
      <c r="AB8" s="8">
        <v>3.4510000000000001</v>
      </c>
      <c r="AC8" s="8"/>
      <c r="AD8" s="8"/>
      <c r="AE8" s="8">
        <v>0.84</v>
      </c>
      <c r="AF8" s="8">
        <v>20.544</v>
      </c>
      <c r="AG8" s="8">
        <v>20.062999999999999</v>
      </c>
      <c r="AH8" s="8"/>
      <c r="AI8" s="8"/>
      <c r="AJ8" s="8">
        <v>1.177</v>
      </c>
      <c r="AK8" s="8">
        <v>26.62</v>
      </c>
      <c r="AL8" s="8">
        <v>148.18600000000001</v>
      </c>
      <c r="AM8" s="8"/>
      <c r="AN8" s="8"/>
      <c r="AO8" s="8"/>
      <c r="AP8" s="8"/>
      <c r="AQ8" s="8">
        <v>112.364</v>
      </c>
      <c r="AR8" s="9">
        <v>16.965</v>
      </c>
      <c r="AS8" s="8">
        <f t="shared" si="1"/>
        <v>129.32900000000001</v>
      </c>
      <c r="AT8" s="8"/>
    </row>
    <row r="9" spans="1:46" ht="15.75" thickBot="1" x14ac:dyDescent="0.3">
      <c r="A9" s="5">
        <v>45843</v>
      </c>
      <c r="B9" s="8">
        <v>40.701000000000001</v>
      </c>
      <c r="C9" s="9">
        <v>2.8690000000000002</v>
      </c>
      <c r="D9" s="8">
        <f t="shared" si="0"/>
        <v>43.57</v>
      </c>
      <c r="E9" s="8">
        <v>44.127000000000002</v>
      </c>
      <c r="F9" s="9">
        <v>0.79800000000000004</v>
      </c>
      <c r="G9" s="8">
        <v>3.05</v>
      </c>
      <c r="H9" s="8">
        <v>7.8970000000000002</v>
      </c>
      <c r="I9" s="8"/>
      <c r="J9" s="8"/>
      <c r="K9" s="8">
        <v>3.258</v>
      </c>
      <c r="L9" s="8">
        <v>132.691</v>
      </c>
      <c r="M9" s="8">
        <v>55.264000000000003</v>
      </c>
      <c r="N9" s="8"/>
      <c r="O9" s="8"/>
      <c r="P9" s="8"/>
      <c r="Q9" s="8"/>
      <c r="R9" s="8"/>
      <c r="S9" s="8"/>
      <c r="T9" s="8"/>
      <c r="U9" s="8">
        <v>29.853000000000002</v>
      </c>
      <c r="V9" s="8">
        <v>105.47499999999999</v>
      </c>
      <c r="W9" s="8">
        <v>250.286</v>
      </c>
      <c r="X9" s="8"/>
      <c r="Y9" s="8"/>
      <c r="Z9" s="8">
        <v>6.0999999999999999E-2</v>
      </c>
      <c r="AA9" s="8">
        <v>1.3740000000000001</v>
      </c>
      <c r="AB9" s="8">
        <v>3.4510000000000001</v>
      </c>
      <c r="AC9" s="8"/>
      <c r="AD9" s="8"/>
      <c r="AE9" s="8">
        <v>0.88300000000000001</v>
      </c>
      <c r="AF9" s="8">
        <v>20.544</v>
      </c>
      <c r="AG9" s="8">
        <v>20.062999999999999</v>
      </c>
      <c r="AH9" s="8"/>
      <c r="AI9" s="8"/>
      <c r="AJ9" s="8">
        <v>0.95</v>
      </c>
      <c r="AK9" s="8">
        <v>27.35</v>
      </c>
      <c r="AL9" s="8">
        <v>148.18600000000001</v>
      </c>
      <c r="AM9" s="8"/>
      <c r="AN9" s="8"/>
      <c r="AO9" s="8"/>
      <c r="AP9" s="8"/>
      <c r="AQ9" s="8">
        <v>108.824</v>
      </c>
      <c r="AR9" s="8">
        <v>16.754999999999999</v>
      </c>
      <c r="AS9" s="8">
        <f t="shared" si="1"/>
        <v>125.57899999999999</v>
      </c>
      <c r="AT9" s="8"/>
    </row>
    <row r="10" spans="1:46" ht="15.75" thickBot="1" x14ac:dyDescent="0.3">
      <c r="A10" s="5">
        <v>45844</v>
      </c>
      <c r="B10" s="8"/>
      <c r="C10" s="9"/>
      <c r="D10" s="8">
        <f t="shared" si="0"/>
        <v>0</v>
      </c>
      <c r="E10" s="8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>
        <f t="shared" si="1"/>
        <v>0</v>
      </c>
      <c r="AT10" s="8"/>
    </row>
    <row r="11" spans="1:46" ht="15.75" thickBot="1" x14ac:dyDescent="0.3">
      <c r="A11" s="5">
        <v>45845</v>
      </c>
      <c r="B11" s="8">
        <v>42.668999999999997</v>
      </c>
      <c r="C11" s="9">
        <v>2.3090000000000002</v>
      </c>
      <c r="D11" s="8">
        <f t="shared" si="0"/>
        <v>44.977999999999994</v>
      </c>
      <c r="E11" s="8">
        <v>44.56</v>
      </c>
      <c r="F11" s="9">
        <v>0.77500000000000002</v>
      </c>
      <c r="G11" s="8">
        <v>3.05</v>
      </c>
      <c r="H11" s="8">
        <v>7.8970000000000002</v>
      </c>
      <c r="I11" s="8"/>
      <c r="J11" s="8"/>
      <c r="K11" s="8">
        <v>0.875</v>
      </c>
      <c r="L11" s="8">
        <v>132.86699999999999</v>
      </c>
      <c r="M11" s="8">
        <v>56.295000000000002</v>
      </c>
      <c r="N11" s="8"/>
      <c r="O11" s="8"/>
      <c r="P11" s="8"/>
      <c r="Q11" s="8"/>
      <c r="R11" s="8"/>
      <c r="S11" s="8"/>
      <c r="T11" s="8"/>
      <c r="U11" s="8">
        <v>30.626999999999999</v>
      </c>
      <c r="V11" s="8">
        <v>104.703</v>
      </c>
      <c r="W11" s="8">
        <v>276.37599999999998</v>
      </c>
      <c r="X11" s="8"/>
      <c r="Y11" s="8"/>
      <c r="Z11" s="8">
        <v>8.1000000000000003E-2</v>
      </c>
      <c r="AA11" s="8">
        <v>1.4550000000000001</v>
      </c>
      <c r="AB11" s="8">
        <v>3.4510000000000001</v>
      </c>
      <c r="AC11" s="8"/>
      <c r="AD11" s="8"/>
      <c r="AE11" s="8">
        <v>0.85099999999999998</v>
      </c>
      <c r="AF11" s="8">
        <v>20.544</v>
      </c>
      <c r="AG11" s="8">
        <v>20.062999999999999</v>
      </c>
      <c r="AH11" s="8"/>
      <c r="AI11" s="8"/>
      <c r="AJ11" s="8">
        <v>0.76</v>
      </c>
      <c r="AK11" s="8">
        <v>28.314</v>
      </c>
      <c r="AL11" s="8">
        <v>141.578</v>
      </c>
      <c r="AM11" s="8"/>
      <c r="AN11" s="8"/>
      <c r="AO11" s="8"/>
      <c r="AP11" s="8"/>
      <c r="AQ11" s="8">
        <v>117.214</v>
      </c>
      <c r="AR11" s="8">
        <v>17.100000000000001</v>
      </c>
      <c r="AS11" s="8">
        <f t="shared" si="1"/>
        <v>134.31399999999999</v>
      </c>
      <c r="AT11" s="8"/>
    </row>
    <row r="12" spans="1:46" ht="15.75" thickBot="1" x14ac:dyDescent="0.3">
      <c r="A12" s="5">
        <v>45846</v>
      </c>
      <c r="B12" s="8">
        <v>40.572000000000003</v>
      </c>
      <c r="C12" s="9">
        <v>3.4969999999999999</v>
      </c>
      <c r="D12" s="8">
        <f t="shared" si="0"/>
        <v>44.069000000000003</v>
      </c>
      <c r="E12" s="8">
        <v>43.372</v>
      </c>
      <c r="F12" s="8">
        <v>0.8</v>
      </c>
      <c r="G12" s="8">
        <v>3.05</v>
      </c>
      <c r="H12" s="8">
        <v>7.4770000000000003</v>
      </c>
      <c r="I12" s="8"/>
      <c r="J12" s="8"/>
      <c r="K12" s="8">
        <f>(525+503+373)/1000</f>
        <v>1.401</v>
      </c>
      <c r="L12" s="8">
        <v>133.04300000000001</v>
      </c>
      <c r="M12" s="8">
        <v>56.619</v>
      </c>
      <c r="N12" s="8"/>
      <c r="O12" s="8"/>
      <c r="P12" s="8">
        <v>0.77</v>
      </c>
      <c r="Q12" s="8"/>
      <c r="R12" s="8"/>
      <c r="S12" s="8"/>
      <c r="T12" s="8"/>
      <c r="U12" s="8">
        <v>30.773</v>
      </c>
      <c r="V12" s="8">
        <v>108.244</v>
      </c>
      <c r="W12" s="8">
        <v>297.63600000000002</v>
      </c>
      <c r="X12" s="8"/>
      <c r="Y12" s="8"/>
      <c r="Z12" s="8">
        <v>8.1000000000000003E-2</v>
      </c>
      <c r="AA12" s="8">
        <v>1.536</v>
      </c>
      <c r="AB12" s="8">
        <v>3.4510000000000001</v>
      </c>
      <c r="AC12" s="8"/>
      <c r="AD12" s="8"/>
      <c r="AE12" s="8">
        <v>0.88100000000000001</v>
      </c>
      <c r="AF12" s="8">
        <v>20.544</v>
      </c>
      <c r="AG12" s="8">
        <v>20.062999999999999</v>
      </c>
      <c r="AH12" s="8"/>
      <c r="AI12" s="8"/>
      <c r="AJ12" s="8">
        <v>0.85499999999999998</v>
      </c>
      <c r="AK12" s="8">
        <v>27.728999999999999</v>
      </c>
      <c r="AL12" s="8">
        <v>143.04400000000001</v>
      </c>
      <c r="AM12" s="8"/>
      <c r="AN12" s="8"/>
      <c r="AO12" s="8"/>
      <c r="AP12" s="8"/>
      <c r="AQ12" s="8">
        <v>114.459</v>
      </c>
      <c r="AR12" s="8">
        <v>18.045000000000002</v>
      </c>
      <c r="AS12" s="8">
        <f t="shared" si="1"/>
        <v>132.50400000000002</v>
      </c>
      <c r="AT12" s="8"/>
    </row>
    <row r="13" spans="1:46" ht="15.75" thickBot="1" x14ac:dyDescent="0.3">
      <c r="A13" s="5">
        <v>45848</v>
      </c>
      <c r="B13" s="8">
        <v>37.648000000000003</v>
      </c>
      <c r="C13" s="9">
        <v>3.3330000000000002</v>
      </c>
      <c r="D13" s="8">
        <f t="shared" si="0"/>
        <v>40.981000000000002</v>
      </c>
      <c r="E13" s="8">
        <v>44.484999999999999</v>
      </c>
      <c r="F13" s="9">
        <v>0.78100000000000003</v>
      </c>
      <c r="G13" s="8">
        <v>3.05</v>
      </c>
      <c r="H13" s="8">
        <v>7.6870000000000003</v>
      </c>
      <c r="I13" s="8"/>
      <c r="J13" s="8"/>
      <c r="K13" s="8">
        <v>1.5509999999999999</v>
      </c>
      <c r="L13" s="8">
        <v>133.696</v>
      </c>
      <c r="M13" s="8">
        <v>56.619</v>
      </c>
      <c r="N13" s="8"/>
      <c r="O13" s="8"/>
      <c r="P13" s="8"/>
      <c r="Q13" s="8"/>
      <c r="R13" s="8"/>
      <c r="S13" s="8"/>
      <c r="T13" s="8"/>
      <c r="U13" s="8">
        <v>30.428000000000001</v>
      </c>
      <c r="V13" s="8">
        <v>109.28</v>
      </c>
      <c r="W13" s="8">
        <v>269.68599999999998</v>
      </c>
      <c r="X13" s="8"/>
      <c r="Y13" s="8"/>
      <c r="Z13" s="8">
        <v>8.1000000000000003E-2</v>
      </c>
      <c r="AA13" s="8">
        <v>1.617</v>
      </c>
      <c r="AB13" s="8">
        <v>3.4510000000000001</v>
      </c>
      <c r="AC13" s="8"/>
      <c r="AD13" s="8"/>
      <c r="AE13" s="8">
        <v>0.93300000000000005</v>
      </c>
      <c r="AF13" s="8">
        <v>24.109000000000002</v>
      </c>
      <c r="AG13" s="8">
        <v>20.062999999999999</v>
      </c>
      <c r="AH13" s="8"/>
      <c r="AI13" s="8"/>
      <c r="AJ13" s="8">
        <v>0.95</v>
      </c>
      <c r="AK13" s="8">
        <v>27.959</v>
      </c>
      <c r="AL13" s="8">
        <v>132.636</v>
      </c>
      <c r="AM13" s="8"/>
      <c r="AN13" s="8"/>
      <c r="AO13" s="8"/>
      <c r="AP13" s="8"/>
      <c r="AQ13" s="8">
        <v>97.78</v>
      </c>
      <c r="AR13" s="8">
        <v>17.82</v>
      </c>
      <c r="AS13" s="8">
        <f t="shared" si="1"/>
        <v>115.6</v>
      </c>
      <c r="AT13" s="8"/>
    </row>
    <row r="14" spans="1:46" ht="15.75" thickBot="1" x14ac:dyDescent="0.3">
      <c r="A14" s="5">
        <v>45850</v>
      </c>
      <c r="B14" s="8">
        <v>42.645000000000003</v>
      </c>
      <c r="C14" s="9">
        <v>3.8170000000000002</v>
      </c>
      <c r="D14" s="8">
        <f t="shared" si="0"/>
        <v>46.462000000000003</v>
      </c>
      <c r="E14" s="8">
        <v>44.823</v>
      </c>
      <c r="F14" s="9">
        <v>0.79300000000000004</v>
      </c>
      <c r="G14" s="8">
        <v>3.05</v>
      </c>
      <c r="H14" s="8">
        <v>7.6870000000000003</v>
      </c>
      <c r="I14" s="8"/>
      <c r="J14" s="8"/>
      <c r="K14" s="8">
        <v>1.427</v>
      </c>
      <c r="L14" s="8">
        <v>134.44900000000001</v>
      </c>
      <c r="M14" s="10">
        <v>56.619</v>
      </c>
      <c r="N14" s="8"/>
      <c r="O14" s="8"/>
      <c r="P14" s="8"/>
      <c r="Q14" s="8"/>
      <c r="R14" s="8"/>
      <c r="S14" s="8"/>
      <c r="T14" s="8"/>
      <c r="U14" s="8">
        <v>30.62</v>
      </c>
      <c r="V14" s="8">
        <v>110.163</v>
      </c>
      <c r="W14" s="8">
        <v>257.50599999999997</v>
      </c>
      <c r="X14" s="8"/>
      <c r="Y14" s="8"/>
      <c r="Z14" s="8">
        <v>8.1000000000000003E-2</v>
      </c>
      <c r="AA14" s="8">
        <v>1.698</v>
      </c>
      <c r="AB14" s="8">
        <v>3.4510000000000001</v>
      </c>
      <c r="AC14" s="8"/>
      <c r="AD14" s="8"/>
      <c r="AE14" s="8">
        <v>0.85099999999999998</v>
      </c>
      <c r="AF14" s="8">
        <v>24.109000000000002</v>
      </c>
      <c r="AG14" s="8">
        <v>20.062999999999999</v>
      </c>
      <c r="AH14" s="8"/>
      <c r="AI14" s="8"/>
      <c r="AJ14" s="8">
        <v>0.95</v>
      </c>
      <c r="AK14" s="8">
        <v>28.548999999999999</v>
      </c>
      <c r="AL14" s="8">
        <v>132.929</v>
      </c>
      <c r="AM14" s="8"/>
      <c r="AN14" s="8"/>
      <c r="AO14" s="8"/>
      <c r="AP14" s="8"/>
      <c r="AQ14" s="8">
        <v>94.991</v>
      </c>
      <c r="AR14" s="8">
        <v>17.46</v>
      </c>
      <c r="AS14" s="8">
        <f t="shared" si="1"/>
        <v>112.45099999999999</v>
      </c>
      <c r="AT14" s="8"/>
    </row>
    <row r="15" spans="1:46" ht="15.75" thickBot="1" x14ac:dyDescent="0.3">
      <c r="A15" s="5">
        <v>45851</v>
      </c>
      <c r="B15" s="8">
        <v>42.723999999999997</v>
      </c>
      <c r="C15" s="9">
        <v>4.1669999999999998</v>
      </c>
      <c r="D15" s="8">
        <f t="shared" si="0"/>
        <v>46.890999999999998</v>
      </c>
      <c r="E15" s="8">
        <v>44.777000000000001</v>
      </c>
      <c r="F15" s="9">
        <v>0.78300000000000003</v>
      </c>
      <c r="G15" s="8">
        <v>3.05</v>
      </c>
      <c r="H15" s="8">
        <v>7.6870000000000003</v>
      </c>
      <c r="I15" s="8"/>
      <c r="J15" s="8"/>
      <c r="K15" s="8">
        <f>(804+326+459)/1000</f>
        <v>1.589</v>
      </c>
      <c r="L15" s="8">
        <v>135.25299999999999</v>
      </c>
      <c r="M15" s="8">
        <v>56.619</v>
      </c>
      <c r="N15" s="8"/>
      <c r="O15" s="8"/>
      <c r="P15" s="8">
        <v>0.77</v>
      </c>
      <c r="Q15" s="8"/>
      <c r="R15" s="8"/>
      <c r="S15" s="8"/>
      <c r="T15" s="8"/>
      <c r="U15" s="8">
        <v>30.978000000000002</v>
      </c>
      <c r="V15" s="8">
        <v>110.732</v>
      </c>
      <c r="W15" s="8">
        <v>276.726</v>
      </c>
      <c r="X15" s="8"/>
      <c r="Y15" s="8"/>
      <c r="Z15" s="8">
        <v>8.1000000000000003E-2</v>
      </c>
      <c r="AA15" s="8">
        <v>1.7789999999999999</v>
      </c>
      <c r="AB15" s="8">
        <v>3.4510000000000001</v>
      </c>
      <c r="AC15" s="8"/>
      <c r="AD15" s="8"/>
      <c r="AE15" s="8">
        <v>0.88100000000000001</v>
      </c>
      <c r="AF15" s="8">
        <v>25.587</v>
      </c>
      <c r="AG15" s="8">
        <v>20.603000000000002</v>
      </c>
      <c r="AH15" s="8"/>
      <c r="AI15" s="8"/>
      <c r="AJ15" s="8">
        <v>1.1399999999999999</v>
      </c>
      <c r="AK15" s="8">
        <v>28.609000000000002</v>
      </c>
      <c r="AL15" s="8">
        <v>133.51499999999999</v>
      </c>
      <c r="AM15" s="8"/>
      <c r="AN15" s="8"/>
      <c r="AO15" s="8"/>
      <c r="AP15" s="8"/>
      <c r="AQ15" s="8">
        <v>103.35899999999999</v>
      </c>
      <c r="AR15" s="8">
        <v>17.43</v>
      </c>
      <c r="AS15" s="8">
        <f t="shared" si="1"/>
        <v>120.78899999999999</v>
      </c>
      <c r="AT15" s="8"/>
    </row>
    <row r="16" spans="1:46" ht="15.75" thickBot="1" x14ac:dyDescent="0.3">
      <c r="A16" s="5">
        <v>45852</v>
      </c>
      <c r="B16" s="8">
        <v>43.603000000000002</v>
      </c>
      <c r="C16" s="9">
        <v>4.0810000000000004</v>
      </c>
      <c r="D16" s="8">
        <f t="shared" si="0"/>
        <v>47.684000000000005</v>
      </c>
      <c r="E16" s="8">
        <v>44.598999999999997</v>
      </c>
      <c r="F16" s="9">
        <v>0.79800000000000004</v>
      </c>
      <c r="G16" s="8">
        <v>3.05</v>
      </c>
      <c r="H16" s="8">
        <v>7.4770000000000003</v>
      </c>
      <c r="I16" s="8"/>
      <c r="J16" s="8"/>
      <c r="K16" s="8">
        <f>(905+373+525)/1000</f>
        <v>1.8029999999999999</v>
      </c>
      <c r="L16" s="8">
        <v>138.46899999999999</v>
      </c>
      <c r="M16" s="8">
        <v>56.27</v>
      </c>
      <c r="N16" s="8"/>
      <c r="O16" s="8"/>
      <c r="P16" s="8">
        <v>0.70699999999999996</v>
      </c>
      <c r="Q16" s="8"/>
      <c r="R16" s="8"/>
      <c r="S16" s="8"/>
      <c r="T16" s="8"/>
      <c r="U16" s="8">
        <v>30.157</v>
      </c>
      <c r="V16" s="8">
        <v>110.542</v>
      </c>
      <c r="W16" s="8">
        <v>299.63600000000002</v>
      </c>
      <c r="X16" s="8"/>
      <c r="Y16" s="8"/>
      <c r="Z16" s="8">
        <v>9.5000000000000001E-2</v>
      </c>
      <c r="AA16" s="8">
        <v>1.8740000000000001</v>
      </c>
      <c r="AB16" s="8">
        <v>3.4510000000000001</v>
      </c>
      <c r="AC16" s="8"/>
      <c r="AD16" s="8"/>
      <c r="AE16" s="8">
        <v>0.86299999999999999</v>
      </c>
      <c r="AF16" s="8">
        <v>25.587</v>
      </c>
      <c r="AG16" s="8">
        <v>20.062999999999999</v>
      </c>
      <c r="AH16" s="8"/>
      <c r="AI16" s="8"/>
      <c r="AJ16" s="8">
        <v>1.0449999999999999</v>
      </c>
      <c r="AK16" s="8">
        <v>28.213999999999999</v>
      </c>
      <c r="AL16" s="8">
        <v>134.68799999999999</v>
      </c>
      <c r="AM16" s="8"/>
      <c r="AN16" s="8"/>
      <c r="AO16" s="8"/>
      <c r="AP16" s="8"/>
      <c r="AQ16" s="8">
        <v>110.331</v>
      </c>
      <c r="AR16" s="8">
        <v>18.18</v>
      </c>
      <c r="AS16" s="8">
        <f t="shared" si="1"/>
        <v>128.511</v>
      </c>
      <c r="AT16" s="8"/>
    </row>
    <row r="17" spans="1:46" ht="15.75" thickBot="1" x14ac:dyDescent="0.3">
      <c r="A17" s="5">
        <v>45853</v>
      </c>
      <c r="B17" s="8">
        <v>41.012999999999998</v>
      </c>
      <c r="C17" s="9">
        <v>3.3610000000000002</v>
      </c>
      <c r="D17" s="8">
        <f t="shared" si="0"/>
        <v>44.373999999999995</v>
      </c>
      <c r="E17" s="8">
        <v>43.098999999999997</v>
      </c>
      <c r="F17" s="9">
        <v>0.79500000000000004</v>
      </c>
      <c r="G17" s="8">
        <v>3.05</v>
      </c>
      <c r="H17" s="8">
        <v>7.5970000000000004</v>
      </c>
      <c r="I17" s="8"/>
      <c r="J17" s="8"/>
      <c r="K17" s="8">
        <v>1.7989999999999999</v>
      </c>
      <c r="L17" s="8">
        <v>139.32300000000001</v>
      </c>
      <c r="M17" s="8">
        <v>56.27</v>
      </c>
      <c r="N17" s="8"/>
      <c r="O17" s="8"/>
      <c r="P17" s="8"/>
      <c r="Q17" s="8"/>
      <c r="R17" s="8"/>
      <c r="S17" s="8"/>
      <c r="T17" s="8"/>
      <c r="U17" s="8">
        <v>30.462</v>
      </c>
      <c r="V17" s="8">
        <v>132.916</v>
      </c>
      <c r="W17" s="8">
        <v>272.666</v>
      </c>
      <c r="X17" s="8"/>
      <c r="Y17" s="8"/>
      <c r="Z17" s="8">
        <v>0.216</v>
      </c>
      <c r="AA17" s="8">
        <v>2.09</v>
      </c>
      <c r="AB17" s="8">
        <v>3.4510000000000001</v>
      </c>
      <c r="AC17" s="8"/>
      <c r="AD17" s="8"/>
      <c r="AE17" s="8">
        <v>0.85399999999999998</v>
      </c>
      <c r="AF17" s="8">
        <v>22.827000000000002</v>
      </c>
      <c r="AG17" s="8">
        <v>18.222999999999999</v>
      </c>
      <c r="AH17" s="8"/>
      <c r="AI17" s="8"/>
      <c r="AJ17" s="8">
        <v>0.95</v>
      </c>
      <c r="AK17" s="8">
        <v>27.724</v>
      </c>
      <c r="AL17" s="8">
        <v>135.86099999999999</v>
      </c>
      <c r="AM17" s="8"/>
      <c r="AN17" s="8"/>
      <c r="AO17" s="8"/>
      <c r="AP17" s="8"/>
      <c r="AQ17" s="8">
        <v>119.64100000000001</v>
      </c>
      <c r="AR17" s="8">
        <v>14.43</v>
      </c>
      <c r="AS17" s="8">
        <f t="shared" si="1"/>
        <v>134.071</v>
      </c>
      <c r="AT17" s="8"/>
    </row>
    <row r="18" spans="1:46" ht="15.75" thickBot="1" x14ac:dyDescent="0.3">
      <c r="A18" s="5">
        <v>45854</v>
      </c>
      <c r="B18" s="8">
        <v>42.491999999999997</v>
      </c>
      <c r="C18" s="9">
        <v>3.0880000000000001</v>
      </c>
      <c r="D18" s="8">
        <f t="shared" si="0"/>
        <v>45.58</v>
      </c>
      <c r="E18" s="8">
        <v>44.67</v>
      </c>
      <c r="F18" s="9">
        <v>0.78800000000000003</v>
      </c>
      <c r="G18" s="8">
        <v>3.05</v>
      </c>
      <c r="H18" s="8">
        <v>7.5970000000000004</v>
      </c>
      <c r="I18" s="8"/>
      <c r="J18" s="8"/>
      <c r="K18" s="8">
        <v>1.508</v>
      </c>
      <c r="L18" s="8">
        <v>140.02600000000001</v>
      </c>
      <c r="M18" s="8">
        <v>56.27</v>
      </c>
      <c r="N18" s="8"/>
      <c r="O18" s="8"/>
      <c r="P18" s="8"/>
      <c r="Q18" s="8"/>
      <c r="R18" s="8"/>
      <c r="S18" s="8"/>
      <c r="T18" s="8"/>
      <c r="U18" s="8">
        <v>30.091999999999999</v>
      </c>
      <c r="V18" s="8">
        <v>137.28200000000001</v>
      </c>
      <c r="W18" s="8">
        <v>228.876</v>
      </c>
      <c r="X18" s="8"/>
      <c r="Y18" s="8"/>
      <c r="Z18" s="8">
        <v>0.216</v>
      </c>
      <c r="AA18" s="8">
        <v>2.306</v>
      </c>
      <c r="AB18" s="8">
        <v>3.4510000000000001</v>
      </c>
      <c r="AC18" s="8"/>
      <c r="AD18" s="8"/>
      <c r="AE18" s="8">
        <v>0.25</v>
      </c>
      <c r="AF18" s="8">
        <v>23.335999999999999</v>
      </c>
      <c r="AG18" s="8">
        <v>18.222999999999999</v>
      </c>
      <c r="AH18" s="8"/>
      <c r="AI18" s="8"/>
      <c r="AJ18" s="8">
        <v>1.0449999999999999</v>
      </c>
      <c r="AK18" s="8">
        <v>27.689</v>
      </c>
      <c r="AL18" s="8">
        <v>136.74</v>
      </c>
      <c r="AM18" s="8"/>
      <c r="AN18" s="8"/>
      <c r="AO18" s="8"/>
      <c r="AP18" s="8"/>
      <c r="AQ18" s="8">
        <v>126.301</v>
      </c>
      <c r="AR18" s="8">
        <v>16.2</v>
      </c>
      <c r="AS18" s="8">
        <f t="shared" si="1"/>
        <v>142.501</v>
      </c>
      <c r="AT18" s="8"/>
    </row>
    <row r="19" spans="1:46" ht="15.75" thickBot="1" x14ac:dyDescent="0.3">
      <c r="A19" s="5">
        <v>45855</v>
      </c>
      <c r="B19" s="8">
        <v>40.774999999999999</v>
      </c>
      <c r="C19" s="9">
        <v>4.1790000000000003</v>
      </c>
      <c r="D19" s="8">
        <f t="shared" si="0"/>
        <v>44.954000000000001</v>
      </c>
      <c r="E19" s="8">
        <v>44.548000000000002</v>
      </c>
      <c r="F19" s="9">
        <v>0.627</v>
      </c>
      <c r="G19" s="8">
        <v>3.05</v>
      </c>
      <c r="H19" s="8">
        <v>7.5490000000000004</v>
      </c>
      <c r="I19" s="8"/>
      <c r="J19" s="8"/>
      <c r="K19" s="8">
        <v>1.476</v>
      </c>
      <c r="L19" s="8">
        <v>140.15100000000001</v>
      </c>
      <c r="M19" s="8">
        <v>56.713000000000001</v>
      </c>
      <c r="N19" s="8"/>
      <c r="O19" s="8"/>
      <c r="P19" s="8"/>
      <c r="Q19" s="8"/>
      <c r="R19" s="8"/>
      <c r="S19" s="8"/>
      <c r="T19" s="8"/>
      <c r="U19" s="8">
        <v>30.065000000000001</v>
      </c>
      <c r="V19" s="8">
        <v>142.33600000000001</v>
      </c>
      <c r="W19" s="8">
        <v>190.256</v>
      </c>
      <c r="X19" s="8"/>
      <c r="Y19" s="8"/>
      <c r="Z19" s="8">
        <v>0.189</v>
      </c>
      <c r="AA19" s="8">
        <v>2.4950000000000001</v>
      </c>
      <c r="AB19" s="8">
        <v>3.4510000000000001</v>
      </c>
      <c r="AC19" s="8"/>
      <c r="AD19" s="8"/>
      <c r="AE19" s="8">
        <v>0.89600000000000002</v>
      </c>
      <c r="AF19" s="8">
        <v>23.846</v>
      </c>
      <c r="AG19" s="8">
        <v>18.222999999999999</v>
      </c>
      <c r="AH19" s="8"/>
      <c r="AI19" s="8"/>
      <c r="AJ19" s="8">
        <v>0.95</v>
      </c>
      <c r="AK19" s="8">
        <v>27.199000000000002</v>
      </c>
      <c r="AL19" s="8">
        <v>137.91300000000001</v>
      </c>
      <c r="AM19" s="8"/>
      <c r="AN19" s="8"/>
      <c r="AO19" s="8"/>
      <c r="AP19" s="8"/>
      <c r="AQ19" s="8">
        <v>110.393</v>
      </c>
      <c r="AR19" s="8">
        <v>16.68</v>
      </c>
      <c r="AS19" s="8">
        <f t="shared" si="1"/>
        <v>127.07300000000001</v>
      </c>
      <c r="AT19" s="8"/>
    </row>
    <row r="20" spans="1:46" ht="15.75" thickBot="1" x14ac:dyDescent="0.3">
      <c r="A20" s="5">
        <v>45857</v>
      </c>
      <c r="B20" s="8">
        <v>40.777000000000001</v>
      </c>
      <c r="C20" s="9">
        <v>4.7839999999999998</v>
      </c>
      <c r="D20" s="8">
        <f t="shared" si="0"/>
        <v>45.561</v>
      </c>
      <c r="E20" s="8">
        <v>44.048999999999999</v>
      </c>
      <c r="F20" s="9">
        <v>0.63100000000000001</v>
      </c>
      <c r="G20" s="8">
        <v>3.05</v>
      </c>
      <c r="H20" s="8">
        <v>7.4770000000000003</v>
      </c>
      <c r="I20" s="8"/>
      <c r="J20" s="8"/>
      <c r="K20" s="8">
        <v>1.4510000000000001</v>
      </c>
      <c r="L20" s="8">
        <v>140.327</v>
      </c>
      <c r="M20" s="8">
        <v>57.069000000000003</v>
      </c>
      <c r="N20" s="8"/>
      <c r="O20" s="8"/>
      <c r="P20" s="8"/>
      <c r="Q20" s="8"/>
      <c r="R20" s="8"/>
      <c r="S20" s="8"/>
      <c r="T20" s="8"/>
      <c r="U20" s="8">
        <v>30.370999999999999</v>
      </c>
      <c r="V20" s="8">
        <v>143.69200000000001</v>
      </c>
      <c r="W20" s="8">
        <v>216.35599999999999</v>
      </c>
      <c r="X20" s="8"/>
      <c r="Y20" s="8"/>
      <c r="Z20" s="8">
        <v>0.19600000000000001</v>
      </c>
      <c r="AA20" s="8">
        <v>2.6909999999999998</v>
      </c>
      <c r="AB20" s="8">
        <v>3.4510000000000001</v>
      </c>
      <c r="AC20" s="8"/>
      <c r="AD20" s="8"/>
      <c r="AE20" s="8">
        <v>0.85399999999999998</v>
      </c>
      <c r="AF20" s="8">
        <v>23.846</v>
      </c>
      <c r="AG20" s="8">
        <v>19.241</v>
      </c>
      <c r="AH20" s="8"/>
      <c r="AI20" s="8"/>
      <c r="AJ20" s="8">
        <v>0.95</v>
      </c>
      <c r="AK20" s="8">
        <v>26.709</v>
      </c>
      <c r="AL20" s="8">
        <v>140.10300000000001</v>
      </c>
      <c r="AM20" s="8"/>
      <c r="AN20" s="8"/>
      <c r="AO20" s="8"/>
      <c r="AP20" s="8"/>
      <c r="AQ20" s="8">
        <v>117.819</v>
      </c>
      <c r="AR20" s="8">
        <v>16.934999999999999</v>
      </c>
      <c r="AS20" s="8">
        <f t="shared" si="1"/>
        <v>134.75399999999999</v>
      </c>
      <c r="AT20" s="8"/>
    </row>
    <row r="21" spans="1:46" ht="15.75" thickBot="1" x14ac:dyDescent="0.3">
      <c r="A21" s="5">
        <v>45858</v>
      </c>
      <c r="B21" s="8">
        <v>42.491</v>
      </c>
      <c r="C21" s="9">
        <v>4.3520000000000003</v>
      </c>
      <c r="D21" s="8">
        <f t="shared" si="0"/>
        <v>46.843000000000004</v>
      </c>
      <c r="E21" s="8">
        <v>44.406999999999996</v>
      </c>
      <c r="F21" s="9">
        <v>0.63500000000000001</v>
      </c>
      <c r="G21" s="8">
        <v>3.05</v>
      </c>
      <c r="H21" s="8">
        <v>7.4770000000000003</v>
      </c>
      <c r="I21" s="8"/>
      <c r="J21" s="8"/>
      <c r="K21" s="8">
        <v>1.401</v>
      </c>
      <c r="L21" s="8">
        <v>137.57599999999999</v>
      </c>
      <c r="M21" s="8">
        <v>57.545000000000002</v>
      </c>
      <c r="N21" s="8"/>
      <c r="O21" s="8"/>
      <c r="P21" s="8"/>
      <c r="Q21" s="8"/>
      <c r="R21" s="8"/>
      <c r="S21" s="8"/>
      <c r="T21" s="8"/>
      <c r="U21" s="8">
        <v>30.286999999999999</v>
      </c>
      <c r="V21" s="8">
        <v>138.32900000000001</v>
      </c>
      <c r="W21" s="8">
        <v>244.77600000000001</v>
      </c>
      <c r="X21" s="8"/>
      <c r="Y21" s="8"/>
      <c r="Z21" s="8">
        <v>0.14199999999999999</v>
      </c>
      <c r="AA21" s="8">
        <v>2.8330000000000002</v>
      </c>
      <c r="AB21" s="8">
        <v>0.51100000000000001</v>
      </c>
      <c r="AC21" s="8"/>
      <c r="AD21" s="8"/>
      <c r="AE21" s="8">
        <v>0.81899999999999995</v>
      </c>
      <c r="AF21" s="8">
        <v>23.846</v>
      </c>
      <c r="AG21" s="8">
        <v>16.728999999999999</v>
      </c>
      <c r="AH21" s="8"/>
      <c r="AI21" s="8"/>
      <c r="AJ21" s="8">
        <v>0.95</v>
      </c>
      <c r="AK21" s="8">
        <v>26.219000000000001</v>
      </c>
      <c r="AL21" s="8">
        <v>141.56899999999999</v>
      </c>
      <c r="AM21" s="8"/>
      <c r="AN21" s="8"/>
      <c r="AO21" s="8"/>
      <c r="AP21" s="8"/>
      <c r="AQ21" s="8">
        <v>124.95399999999999</v>
      </c>
      <c r="AR21" s="8">
        <v>18</v>
      </c>
      <c r="AS21" s="8">
        <f t="shared" si="1"/>
        <v>142.95400000000001</v>
      </c>
      <c r="AT21" s="8"/>
    </row>
    <row r="22" spans="1:46" ht="15.75" thickBot="1" x14ac:dyDescent="0.3">
      <c r="A22" s="5">
        <v>45859</v>
      </c>
      <c r="B22" s="8">
        <v>39.597999999999999</v>
      </c>
      <c r="C22" s="9">
        <v>4.4390000000000001</v>
      </c>
      <c r="D22" s="8">
        <f t="shared" si="0"/>
        <v>44.036999999999999</v>
      </c>
      <c r="E22" s="8">
        <v>44.072000000000003</v>
      </c>
      <c r="F22" s="9">
        <v>0.627</v>
      </c>
      <c r="G22" s="8">
        <v>3.05</v>
      </c>
      <c r="H22" s="8">
        <v>7.4770000000000003</v>
      </c>
      <c r="I22" s="8"/>
      <c r="J22" s="8"/>
      <c r="K22" s="8">
        <f>(503+326+525)/1000</f>
        <v>1.3540000000000001</v>
      </c>
      <c r="L22" s="8">
        <v>137.79900000000001</v>
      </c>
      <c r="M22" s="8">
        <v>58.530999999999999</v>
      </c>
      <c r="N22" s="8"/>
      <c r="O22" s="8"/>
      <c r="P22" s="8">
        <v>0.70699999999999996</v>
      </c>
      <c r="Q22" s="8"/>
      <c r="R22" s="8"/>
      <c r="S22" s="8"/>
      <c r="T22" s="8"/>
      <c r="U22" s="8">
        <v>30.495000000000001</v>
      </c>
      <c r="V22" s="8">
        <v>138.393</v>
      </c>
      <c r="W22" s="8">
        <v>268.55599999999998</v>
      </c>
      <c r="X22" s="8"/>
      <c r="Y22" s="8"/>
      <c r="Z22" s="8">
        <v>8.1000000000000003E-2</v>
      </c>
      <c r="AA22" s="8">
        <v>2.9140000000000001</v>
      </c>
      <c r="AB22" s="8">
        <v>0.51100000000000001</v>
      </c>
      <c r="AC22" s="8"/>
      <c r="AD22" s="8"/>
      <c r="AE22" s="8">
        <v>0.96</v>
      </c>
      <c r="AF22" s="8">
        <v>24.864000000000001</v>
      </c>
      <c r="AG22" s="8">
        <v>16.728999999999999</v>
      </c>
      <c r="AH22" s="8"/>
      <c r="AI22" s="8"/>
      <c r="AJ22" s="8">
        <v>0.95</v>
      </c>
      <c r="AK22" s="8">
        <v>28.609000000000002</v>
      </c>
      <c r="AL22" s="8">
        <v>142.74100000000001</v>
      </c>
      <c r="AM22" s="8"/>
      <c r="AN22" s="8"/>
      <c r="AO22" s="8"/>
      <c r="AP22" s="8"/>
      <c r="AQ22" s="8">
        <v>132.58000000000001</v>
      </c>
      <c r="AR22" s="8">
        <v>17.82</v>
      </c>
      <c r="AS22" s="8">
        <f t="shared" si="1"/>
        <v>150.4</v>
      </c>
      <c r="AT22" s="8"/>
    </row>
    <row r="23" spans="1:46" ht="15.75" thickBot="1" x14ac:dyDescent="0.3">
      <c r="A23" s="5">
        <v>45860</v>
      </c>
      <c r="B23" s="8">
        <v>41.094999999999999</v>
      </c>
      <c r="C23" s="9">
        <v>4.4340000000000002</v>
      </c>
      <c r="D23" s="8">
        <f t="shared" si="0"/>
        <v>45.528999999999996</v>
      </c>
      <c r="E23" s="8">
        <v>44.383000000000003</v>
      </c>
      <c r="F23" s="9">
        <v>0.436</v>
      </c>
      <c r="G23" s="8">
        <v>3.05</v>
      </c>
      <c r="H23" s="8">
        <v>7.4770000000000003</v>
      </c>
      <c r="I23" s="8"/>
      <c r="J23" s="8"/>
      <c r="K23" s="8">
        <f>(375+326+525)/1000</f>
        <v>1.226</v>
      </c>
      <c r="L23" s="8">
        <v>138.66399999999999</v>
      </c>
      <c r="M23" s="8">
        <v>58.747</v>
      </c>
      <c r="N23" s="8"/>
      <c r="O23" s="8"/>
      <c r="P23" s="8">
        <v>0.70699999999999996</v>
      </c>
      <c r="Q23" s="8"/>
      <c r="R23" s="8"/>
      <c r="S23" s="8"/>
      <c r="T23" s="8"/>
      <c r="U23" s="8">
        <v>31.234000000000002</v>
      </c>
      <c r="V23" s="8">
        <v>136.32900000000001</v>
      </c>
      <c r="W23" s="8">
        <v>254.346</v>
      </c>
      <c r="X23" s="8"/>
      <c r="Y23" s="8"/>
      <c r="Z23" s="8">
        <v>0</v>
      </c>
      <c r="AA23" s="8">
        <v>2.9140000000000001</v>
      </c>
      <c r="AB23" s="8">
        <v>0.51100000000000001</v>
      </c>
      <c r="AC23" s="8"/>
      <c r="AD23" s="8"/>
      <c r="AE23" s="8">
        <v>0.97599999999999998</v>
      </c>
      <c r="AF23" s="8">
        <v>24.864000000000001</v>
      </c>
      <c r="AG23" s="8">
        <v>16.709</v>
      </c>
      <c r="AH23" s="8"/>
      <c r="AI23" s="8"/>
      <c r="AJ23" s="8">
        <v>0.56999999999999995</v>
      </c>
      <c r="AK23" s="8">
        <v>28.338999999999999</v>
      </c>
      <c r="AL23" s="8">
        <v>143.624</v>
      </c>
      <c r="AM23" s="8"/>
      <c r="AN23" s="8"/>
      <c r="AO23" s="8"/>
      <c r="AP23" s="8"/>
      <c r="AQ23" s="8">
        <v>128.303</v>
      </c>
      <c r="AR23" s="8">
        <v>18</v>
      </c>
      <c r="AS23" s="8">
        <f t="shared" si="1"/>
        <v>146.303</v>
      </c>
      <c r="AT23" s="8"/>
    </row>
    <row r="24" spans="1:46" ht="15.75" thickBot="1" x14ac:dyDescent="0.3">
      <c r="A24" s="5">
        <v>45861</v>
      </c>
      <c r="B24" s="8">
        <v>40.771999999999998</v>
      </c>
      <c r="C24" s="9">
        <v>3.5409999999999999</v>
      </c>
      <c r="D24" s="8">
        <f t="shared" si="0"/>
        <v>44.312999999999995</v>
      </c>
      <c r="E24" s="8">
        <v>44.639000000000003</v>
      </c>
      <c r="F24" s="9">
        <v>0.79300000000000004</v>
      </c>
      <c r="G24" s="8">
        <v>3.05</v>
      </c>
      <c r="H24" s="8">
        <v>7.4770000000000003</v>
      </c>
      <c r="I24" s="8"/>
      <c r="J24" s="8"/>
      <c r="K24" s="8">
        <v>1.103</v>
      </c>
      <c r="L24" s="8">
        <v>138.64500000000001</v>
      </c>
      <c r="M24" s="8">
        <v>59.017000000000003</v>
      </c>
      <c r="N24" s="8"/>
      <c r="O24" s="8"/>
      <c r="P24" s="8"/>
      <c r="Q24" s="8"/>
      <c r="R24" s="8"/>
      <c r="S24" s="8"/>
      <c r="T24" s="8"/>
      <c r="U24" s="8">
        <v>29.779</v>
      </c>
      <c r="V24" s="8">
        <v>133.84899999999999</v>
      </c>
      <c r="W24" s="8">
        <v>280.15600000000001</v>
      </c>
      <c r="X24" s="8"/>
      <c r="Y24" s="8"/>
      <c r="Z24" s="8">
        <v>0</v>
      </c>
      <c r="AA24" s="8">
        <v>2.9140000000000001</v>
      </c>
      <c r="AB24" s="8">
        <v>0.51100000000000001</v>
      </c>
      <c r="AC24" s="8"/>
      <c r="AD24" s="8"/>
      <c r="AE24" s="8">
        <v>1.004</v>
      </c>
      <c r="AF24" s="8">
        <v>24.864000000000001</v>
      </c>
      <c r="AG24" s="8">
        <v>16.728999999999999</v>
      </c>
      <c r="AH24" s="8"/>
      <c r="AI24" s="8"/>
      <c r="AJ24" s="8">
        <v>0.76</v>
      </c>
      <c r="AK24" s="8">
        <v>28.018999999999998</v>
      </c>
      <c r="AL24" s="8">
        <v>144.5</v>
      </c>
      <c r="AM24" s="8"/>
      <c r="AN24" s="8"/>
      <c r="AO24" s="8"/>
      <c r="AP24" s="8"/>
      <c r="AQ24" s="8">
        <v>138.18299999999999</v>
      </c>
      <c r="AR24" s="8">
        <v>16.559999999999999</v>
      </c>
      <c r="AS24" s="8">
        <f t="shared" si="1"/>
        <v>154.74299999999999</v>
      </c>
      <c r="AT24" s="8"/>
    </row>
    <row r="25" spans="1:46" ht="15.75" thickBot="1" x14ac:dyDescent="0.3">
      <c r="A25" s="5">
        <v>45862</v>
      </c>
      <c r="B25" s="8">
        <v>43.427999999999997</v>
      </c>
      <c r="C25" s="9">
        <v>4.7759999999999998</v>
      </c>
      <c r="D25" s="8">
        <f t="shared" si="0"/>
        <v>48.203999999999994</v>
      </c>
      <c r="E25" s="8">
        <v>44.676000000000002</v>
      </c>
      <c r="F25" s="9">
        <v>0.80400000000000005</v>
      </c>
      <c r="G25" s="8">
        <v>3.05</v>
      </c>
      <c r="H25" s="8">
        <v>7.4770000000000003</v>
      </c>
      <c r="I25" s="8"/>
      <c r="J25" s="8"/>
      <c r="K25" s="8">
        <v>1.0740000000000001</v>
      </c>
      <c r="L25" s="8">
        <v>138.55099999999999</v>
      </c>
      <c r="M25" s="8">
        <v>59.286999999999999</v>
      </c>
      <c r="N25" s="8"/>
      <c r="O25" s="8"/>
      <c r="P25" s="8"/>
      <c r="Q25" s="8"/>
      <c r="R25" s="8"/>
      <c r="S25" s="8"/>
      <c r="T25" s="8"/>
      <c r="U25" s="8">
        <v>30.494</v>
      </c>
      <c r="V25" s="8">
        <v>137.33199999999999</v>
      </c>
      <c r="W25" s="8">
        <v>251.49600000000001</v>
      </c>
      <c r="X25" s="8"/>
      <c r="Y25" s="8"/>
      <c r="Z25" s="8">
        <v>0</v>
      </c>
      <c r="AA25" s="8">
        <v>2.9140000000000001</v>
      </c>
      <c r="AB25" s="8">
        <v>0.51100000000000001</v>
      </c>
      <c r="AC25" s="8"/>
      <c r="AD25" s="8"/>
      <c r="AE25" s="8">
        <v>0.93100000000000005</v>
      </c>
      <c r="AF25" s="8">
        <v>24.864000000000001</v>
      </c>
      <c r="AG25" s="8">
        <v>16.864000000000001</v>
      </c>
      <c r="AH25" s="8"/>
      <c r="AI25" s="8"/>
      <c r="AJ25" s="8">
        <v>0.76</v>
      </c>
      <c r="AK25" s="8">
        <v>28.059000000000001</v>
      </c>
      <c r="AL25" s="8">
        <v>145.08699999999999</v>
      </c>
      <c r="AM25" s="8"/>
      <c r="AN25" s="8"/>
      <c r="AO25" s="8"/>
      <c r="AP25" s="8"/>
      <c r="AQ25" s="8">
        <v>134.768</v>
      </c>
      <c r="AR25" s="8">
        <v>16.53</v>
      </c>
      <c r="AS25" s="8">
        <f t="shared" si="1"/>
        <v>151.298</v>
      </c>
      <c r="AT25" s="8"/>
    </row>
    <row r="26" spans="1:46" ht="15.75" thickBot="1" x14ac:dyDescent="0.3">
      <c r="A26" s="5">
        <v>45864</v>
      </c>
      <c r="B26" s="8">
        <v>47.805999999999997</v>
      </c>
      <c r="C26" s="9">
        <v>4.0970000000000004</v>
      </c>
      <c r="D26" s="8">
        <f t="shared" si="0"/>
        <v>51.902999999999999</v>
      </c>
      <c r="E26" s="8">
        <v>44.027999999999999</v>
      </c>
      <c r="F26" s="9">
        <v>0.79300000000000004</v>
      </c>
      <c r="G26" s="8">
        <v>3.05</v>
      </c>
      <c r="H26" s="8">
        <v>7.4770000000000003</v>
      </c>
      <c r="I26" s="8"/>
      <c r="J26" s="8"/>
      <c r="K26" s="8">
        <v>1.149</v>
      </c>
      <c r="L26" s="8">
        <v>138.58600000000001</v>
      </c>
      <c r="M26" s="8">
        <v>59.503</v>
      </c>
      <c r="N26" s="8"/>
      <c r="O26" s="8"/>
      <c r="P26" s="8"/>
      <c r="Q26" s="8"/>
      <c r="R26" s="8"/>
      <c r="S26" s="8"/>
      <c r="T26" s="8"/>
      <c r="U26" s="8">
        <v>29.887</v>
      </c>
      <c r="V26" s="8">
        <v>137.33199999999999</v>
      </c>
      <c r="W26" s="8">
        <v>291.226</v>
      </c>
      <c r="X26" s="8"/>
      <c r="Y26" s="8"/>
      <c r="Z26" s="8">
        <v>0</v>
      </c>
      <c r="AA26" s="8">
        <v>2.9140000000000001</v>
      </c>
      <c r="AB26" s="8">
        <v>0.51100000000000001</v>
      </c>
      <c r="AC26" s="8"/>
      <c r="AD26" s="8"/>
      <c r="AE26" s="8">
        <v>0.82</v>
      </c>
      <c r="AF26" s="8">
        <v>25.373000000000001</v>
      </c>
      <c r="AG26" s="8">
        <v>18.765999999999998</v>
      </c>
      <c r="AH26" s="8"/>
      <c r="AI26" s="8"/>
      <c r="AJ26" s="8">
        <v>1.0449999999999999</v>
      </c>
      <c r="AK26" s="8">
        <v>29.103999999999999</v>
      </c>
      <c r="AL26" s="8">
        <v>145.96600000000001</v>
      </c>
      <c r="AM26" s="8"/>
      <c r="AN26" s="8"/>
      <c r="AO26" s="8"/>
      <c r="AP26" s="8"/>
      <c r="AQ26" s="8">
        <v>131.86799999999999</v>
      </c>
      <c r="AR26" s="8">
        <v>16.38</v>
      </c>
      <c r="AS26" s="8">
        <f t="shared" si="1"/>
        <v>148.24799999999999</v>
      </c>
      <c r="AT26" s="8"/>
    </row>
    <row r="27" spans="1:46" ht="15.75" thickBot="1" x14ac:dyDescent="0.3">
      <c r="A27" s="5">
        <v>45865</v>
      </c>
      <c r="B27" s="8">
        <v>41.886000000000003</v>
      </c>
      <c r="C27" s="9">
        <v>4.3680000000000003</v>
      </c>
      <c r="D27" s="8">
        <f t="shared" si="0"/>
        <v>46.254000000000005</v>
      </c>
      <c r="E27" s="8">
        <v>45.204999999999998</v>
      </c>
      <c r="F27" s="9">
        <v>0.78900000000000003</v>
      </c>
      <c r="G27" s="8">
        <v>3.05</v>
      </c>
      <c r="H27" s="8">
        <v>7.6269999999999998</v>
      </c>
      <c r="I27" s="8"/>
      <c r="J27" s="8"/>
      <c r="K27" s="8">
        <f>(101+373+525)/1000</f>
        <v>0.999</v>
      </c>
      <c r="L27" s="8">
        <v>138.876</v>
      </c>
      <c r="M27" s="8">
        <v>60.021000000000001</v>
      </c>
      <c r="N27" s="8"/>
      <c r="O27" s="8"/>
      <c r="P27" s="8">
        <v>0.70699999999999996</v>
      </c>
      <c r="Q27" s="8"/>
      <c r="R27" s="8"/>
      <c r="S27" s="8"/>
      <c r="T27" s="8"/>
      <c r="U27" s="8">
        <v>29.274000000000001</v>
      </c>
      <c r="V27" s="8">
        <v>137.33199999999999</v>
      </c>
      <c r="W27" s="8">
        <v>314.42599999999999</v>
      </c>
      <c r="X27" s="8"/>
      <c r="Y27" s="8"/>
      <c r="Z27" s="8">
        <v>0</v>
      </c>
      <c r="AA27" s="8">
        <v>2.9140000000000001</v>
      </c>
      <c r="AB27" s="8">
        <v>0.51100000000000001</v>
      </c>
      <c r="AC27" s="8"/>
      <c r="AD27" s="8"/>
      <c r="AE27" s="8">
        <v>0.84599999999999997</v>
      </c>
      <c r="AF27" s="8">
        <v>24.355</v>
      </c>
      <c r="AG27" s="8">
        <v>19.785</v>
      </c>
      <c r="AH27" s="8"/>
      <c r="AI27" s="8"/>
      <c r="AJ27" s="8">
        <v>0.95</v>
      </c>
      <c r="AK27" s="8">
        <v>29.009</v>
      </c>
      <c r="AL27" s="8">
        <v>145.96600000000001</v>
      </c>
      <c r="AM27" s="8"/>
      <c r="AN27" s="8"/>
      <c r="AO27" s="8"/>
      <c r="AP27" s="8"/>
      <c r="AQ27" s="8">
        <v>143.197</v>
      </c>
      <c r="AR27" s="8">
        <v>16.95</v>
      </c>
      <c r="AS27" s="8">
        <f t="shared" si="1"/>
        <v>160.14699999999999</v>
      </c>
      <c r="AT27" s="8"/>
    </row>
    <row r="28" spans="1:46" ht="15.75" thickBot="1" x14ac:dyDescent="0.3">
      <c r="A28" s="5">
        <v>45866</v>
      </c>
      <c r="B28" s="8">
        <v>41.682000000000002</v>
      </c>
      <c r="C28" s="9">
        <v>3.6480000000000001</v>
      </c>
      <c r="D28" s="8">
        <f t="shared" si="0"/>
        <v>45.330000000000005</v>
      </c>
      <c r="E28" s="8">
        <v>45.12</v>
      </c>
      <c r="F28" s="9">
        <v>0.79600000000000004</v>
      </c>
      <c r="G28" s="8">
        <v>3.05</v>
      </c>
      <c r="H28" s="8">
        <v>7.6269999999999998</v>
      </c>
      <c r="I28" s="8"/>
      <c r="J28" s="8"/>
      <c r="K28" s="8">
        <f>(176+326+525)/1000</f>
        <v>1.0269999999999999</v>
      </c>
      <c r="L28" s="8">
        <v>139.35900000000001</v>
      </c>
      <c r="M28" s="8">
        <v>60.420999999999999</v>
      </c>
      <c r="N28" s="8"/>
      <c r="O28" s="8"/>
      <c r="P28" s="8">
        <v>0.70699999999999996</v>
      </c>
      <c r="Q28" s="8"/>
      <c r="R28" s="8"/>
      <c r="S28" s="8"/>
      <c r="T28" s="8"/>
      <c r="U28" s="8">
        <v>30.177</v>
      </c>
      <c r="V28" s="8">
        <v>154.70400000000001</v>
      </c>
      <c r="W28" s="8">
        <v>284.55599999999998</v>
      </c>
      <c r="X28" s="8"/>
      <c r="Y28" s="8"/>
      <c r="Z28" s="8">
        <v>0</v>
      </c>
      <c r="AA28" s="8">
        <v>2.9140000000000001</v>
      </c>
      <c r="AB28" s="8">
        <v>0.51100000000000001</v>
      </c>
      <c r="AC28" s="8"/>
      <c r="AD28" s="8"/>
      <c r="AE28" s="8">
        <v>0.92400000000000004</v>
      </c>
      <c r="AF28" s="8">
        <v>23.335999999999999</v>
      </c>
      <c r="AG28" s="8">
        <v>20.803000000000001</v>
      </c>
      <c r="AH28" s="8"/>
      <c r="AI28" s="8"/>
      <c r="AJ28" s="8">
        <v>0.95</v>
      </c>
      <c r="AK28" s="8">
        <v>27.568999999999999</v>
      </c>
      <c r="AL28" s="8">
        <v>145.96600000000001</v>
      </c>
      <c r="AM28" s="8"/>
      <c r="AN28" s="8"/>
      <c r="AO28" s="8"/>
      <c r="AP28" s="8"/>
      <c r="AQ28" s="8">
        <v>139.96700000000001</v>
      </c>
      <c r="AR28" s="8">
        <v>17.504999999999999</v>
      </c>
      <c r="AS28" s="8">
        <f t="shared" si="1"/>
        <v>157.47200000000001</v>
      </c>
      <c r="AT28" s="8"/>
    </row>
    <row r="29" spans="1:46" ht="15.75" thickBot="1" x14ac:dyDescent="0.3">
      <c r="A29" s="5">
        <v>45867</v>
      </c>
      <c r="B29" s="8">
        <v>43.113999999999997</v>
      </c>
      <c r="C29" s="9">
        <v>3.9289999999999998</v>
      </c>
      <c r="D29" s="8">
        <f t="shared" si="0"/>
        <v>47.042999999999999</v>
      </c>
      <c r="E29" s="8">
        <v>45.238</v>
      </c>
      <c r="F29" s="9">
        <v>0.78100000000000003</v>
      </c>
      <c r="G29" s="8">
        <v>3.05</v>
      </c>
      <c r="H29" s="8">
        <v>7.6269999999999998</v>
      </c>
      <c r="I29" s="8"/>
      <c r="J29" s="8"/>
      <c r="K29" s="8">
        <v>0.89800000000000002</v>
      </c>
      <c r="L29" s="8">
        <v>139.22900000000001</v>
      </c>
      <c r="M29" s="8">
        <v>60.55</v>
      </c>
      <c r="N29" s="8"/>
      <c r="O29" s="8"/>
      <c r="P29" s="8"/>
      <c r="Q29" s="8"/>
      <c r="R29" s="8"/>
      <c r="S29" s="8"/>
      <c r="T29" s="8"/>
      <c r="U29" s="8">
        <v>30.753</v>
      </c>
      <c r="V29" s="8">
        <v>154.70400000000001</v>
      </c>
      <c r="W29" s="8">
        <v>304.56599999999997</v>
      </c>
      <c r="X29" s="8"/>
      <c r="Y29" s="8"/>
      <c r="Z29" s="8">
        <v>0.112</v>
      </c>
      <c r="AA29" s="8">
        <v>3.036</v>
      </c>
      <c r="AB29" s="8">
        <v>0.51100000000000001</v>
      </c>
      <c r="AC29" s="8"/>
      <c r="AD29" s="8"/>
      <c r="AE29" s="8">
        <v>0.621</v>
      </c>
      <c r="AF29" s="8">
        <v>23.335999999999999</v>
      </c>
      <c r="AG29" s="8">
        <v>20.082999999999998</v>
      </c>
      <c r="AH29" s="8"/>
      <c r="AI29" s="8"/>
      <c r="AJ29" s="8">
        <v>1.07</v>
      </c>
      <c r="AK29" s="8">
        <v>30.439</v>
      </c>
      <c r="AL29" s="8">
        <v>145.96600000000001</v>
      </c>
      <c r="AM29" s="8"/>
      <c r="AN29" s="8"/>
      <c r="AO29" s="8"/>
      <c r="AP29" s="8"/>
      <c r="AQ29" s="8">
        <v>147.93199999999999</v>
      </c>
      <c r="AR29" s="8">
        <v>17.55</v>
      </c>
      <c r="AS29" s="8">
        <f t="shared" si="1"/>
        <v>165.482</v>
      </c>
      <c r="AT29" s="8"/>
    </row>
    <row r="30" spans="1:46" ht="15.75" thickBot="1" x14ac:dyDescent="0.3">
      <c r="A30" s="5">
        <v>45868</v>
      </c>
      <c r="B30" s="8">
        <v>48.493000000000002</v>
      </c>
      <c r="C30" s="9">
        <v>4.085</v>
      </c>
      <c r="D30" s="8">
        <f t="shared" si="0"/>
        <v>52.578000000000003</v>
      </c>
      <c r="E30" s="8">
        <v>45.287999999999997</v>
      </c>
      <c r="F30" s="9">
        <v>0.79500000000000004</v>
      </c>
      <c r="G30" s="8">
        <v>3.05</v>
      </c>
      <c r="H30" s="8">
        <v>7.657</v>
      </c>
      <c r="I30" s="8"/>
      <c r="J30" s="8"/>
      <c r="K30" s="8">
        <v>1.2729999999999999</v>
      </c>
      <c r="L30" s="8">
        <v>139.46299999999999</v>
      </c>
      <c r="M30" s="8">
        <v>60.691000000000003</v>
      </c>
      <c r="N30" s="8"/>
      <c r="O30" s="8"/>
      <c r="P30" s="8"/>
      <c r="Q30" s="8"/>
      <c r="R30" s="8"/>
      <c r="S30" s="8"/>
      <c r="T30" s="8"/>
      <c r="U30" s="8">
        <v>30.088999999999999</v>
      </c>
      <c r="V30" s="8">
        <v>154.70400000000001</v>
      </c>
      <c r="W30" s="8">
        <v>319.64600000000002</v>
      </c>
      <c r="X30" s="8"/>
      <c r="Y30" s="8"/>
      <c r="Z30" s="8">
        <v>8.1000000000000003E-2</v>
      </c>
      <c r="AA30" s="8">
        <v>3.117</v>
      </c>
      <c r="AB30" s="8">
        <v>0.51100000000000001</v>
      </c>
      <c r="AC30" s="8"/>
      <c r="AD30" s="8"/>
      <c r="AE30" s="8">
        <v>0.75700000000000001</v>
      </c>
      <c r="AF30" s="8">
        <v>23.335999999999999</v>
      </c>
      <c r="AG30" s="8">
        <v>21.821999999999999</v>
      </c>
      <c r="AH30" s="8"/>
      <c r="AI30" s="8"/>
      <c r="AJ30" s="8">
        <v>1.07</v>
      </c>
      <c r="AK30" s="8">
        <v>31.509</v>
      </c>
      <c r="AL30" s="8">
        <v>145.96600000000001</v>
      </c>
      <c r="AM30" s="8"/>
      <c r="AN30" s="8"/>
      <c r="AO30" s="8"/>
      <c r="AP30" s="8"/>
      <c r="AQ30" s="8">
        <v>155.047</v>
      </c>
      <c r="AR30" s="8">
        <v>18.03</v>
      </c>
      <c r="AS30" s="8">
        <f t="shared" si="1"/>
        <v>173.077</v>
      </c>
      <c r="AT30" s="8"/>
    </row>
    <row r="31" spans="1:46" ht="15.75" thickBot="1" x14ac:dyDescent="0.3">
      <c r="A31" s="5">
        <v>45869</v>
      </c>
      <c r="B31" s="8">
        <v>40.764000000000003</v>
      </c>
      <c r="C31" s="9">
        <v>3.798</v>
      </c>
      <c r="D31" s="8">
        <f t="shared" si="0"/>
        <v>44.562000000000005</v>
      </c>
      <c r="E31" s="8">
        <v>45.329000000000001</v>
      </c>
      <c r="F31" s="9">
        <v>0.78100000000000003</v>
      </c>
      <c r="G31" s="8">
        <v>3.05</v>
      </c>
      <c r="H31" s="8">
        <v>7.7169999999999996</v>
      </c>
      <c r="I31" s="8"/>
      <c r="J31" s="8"/>
      <c r="K31" s="8">
        <v>1.149</v>
      </c>
      <c r="L31" s="8">
        <v>138.81700000000001</v>
      </c>
      <c r="M31" s="8">
        <v>60.691000000000003</v>
      </c>
      <c r="N31" s="8"/>
      <c r="O31" s="8"/>
      <c r="P31" s="8"/>
      <c r="Q31" s="8"/>
      <c r="R31" s="8"/>
      <c r="S31" s="8"/>
      <c r="T31" s="8"/>
      <c r="U31" s="8">
        <v>29.780999999999999</v>
      </c>
      <c r="V31" s="8">
        <v>183.322</v>
      </c>
      <c r="W31" s="8">
        <v>218.14599999999999</v>
      </c>
      <c r="X31" s="8"/>
      <c r="Y31" s="8"/>
      <c r="Z31" s="8">
        <v>0.16200000000000001</v>
      </c>
      <c r="AA31" s="8">
        <v>3.2789999999999999</v>
      </c>
      <c r="AB31" s="8">
        <v>0.51100000000000001</v>
      </c>
      <c r="AC31" s="8"/>
      <c r="AD31" s="8"/>
      <c r="AE31" s="8">
        <v>0.69499999999999995</v>
      </c>
      <c r="AF31" s="8">
        <v>24.864000000000001</v>
      </c>
      <c r="AG31" s="8">
        <v>21.821999999999999</v>
      </c>
      <c r="AH31" s="8"/>
      <c r="AI31" s="8"/>
      <c r="AJ31" s="8">
        <v>1.177</v>
      </c>
      <c r="AK31" s="8">
        <v>21.236999999999998</v>
      </c>
      <c r="AL31" s="8">
        <v>139.10499999999999</v>
      </c>
      <c r="AM31" s="8"/>
      <c r="AN31" s="8"/>
      <c r="AO31" s="8"/>
      <c r="AP31" s="8"/>
      <c r="AQ31" s="8">
        <v>150.572</v>
      </c>
      <c r="AR31" s="8">
        <v>17.91</v>
      </c>
      <c r="AS31" s="8">
        <f t="shared" si="1"/>
        <v>168.482</v>
      </c>
      <c r="AT31" s="8"/>
    </row>
    <row r="38" spans="13:13" x14ac:dyDescent="0.25">
      <c r="M38" s="17"/>
    </row>
  </sheetData>
  <mergeCells count="29">
    <mergeCell ref="AI3:AI4"/>
    <mergeCell ref="AT3:AT4"/>
    <mergeCell ref="AN3:AN4"/>
    <mergeCell ref="AO3:AO4"/>
    <mergeCell ref="AP3:AP4"/>
    <mergeCell ref="AQ3:AQ4"/>
    <mergeCell ref="AR3:AR4"/>
    <mergeCell ref="AS3:AS4"/>
    <mergeCell ref="U3:X3"/>
    <mergeCell ref="Y3:Y4"/>
    <mergeCell ref="Z3:AC3"/>
    <mergeCell ref="AD3:AD4"/>
    <mergeCell ref="AE3:AH3"/>
    <mergeCell ref="A2:E2"/>
    <mergeCell ref="F2:J2"/>
    <mergeCell ref="K2:AN2"/>
    <mergeCell ref="AP2:AT2"/>
    <mergeCell ref="A3:A4"/>
    <mergeCell ref="B3:B4"/>
    <mergeCell ref="C3:C4"/>
    <mergeCell ref="D3:D4"/>
    <mergeCell ref="E3:E4"/>
    <mergeCell ref="F3:I3"/>
    <mergeCell ref="AJ3:AM3"/>
    <mergeCell ref="J3:J4"/>
    <mergeCell ref="K3:N3"/>
    <mergeCell ref="O3:O4"/>
    <mergeCell ref="P3:S3"/>
    <mergeCell ref="T3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M4" sqref="M4"/>
    </sheetView>
  </sheetViews>
  <sheetFormatPr defaultRowHeight="15" x14ac:dyDescent="0.25"/>
  <cols>
    <col min="1" max="1" width="10.28515625" style="15" customWidth="1"/>
    <col min="2" max="2" width="9.85546875" customWidth="1"/>
    <col min="3" max="3" width="11" customWidth="1"/>
    <col min="4" max="4" width="6.7109375" customWidth="1"/>
    <col min="5" max="5" width="10" customWidth="1"/>
    <col min="6" max="6" width="8.85546875" customWidth="1"/>
    <col min="9" max="39" width="6.140625" bestFit="1" customWidth="1"/>
  </cols>
  <sheetData>
    <row r="1" spans="1:7" ht="19.5" thickBot="1" x14ac:dyDescent="0.3">
      <c r="A1" s="44" t="s">
        <v>36</v>
      </c>
      <c r="B1" s="44"/>
      <c r="C1" s="44"/>
      <c r="D1" s="44"/>
      <c r="E1" s="44"/>
      <c r="F1" s="44"/>
      <c r="G1" s="44"/>
    </row>
    <row r="2" spans="1:7" s="11" customFormat="1" ht="58.5" customHeight="1" thickBot="1" x14ac:dyDescent="0.3">
      <c r="A2" s="13" t="s">
        <v>2</v>
      </c>
      <c r="B2" s="12" t="s">
        <v>31</v>
      </c>
      <c r="C2" s="12" t="s">
        <v>32</v>
      </c>
      <c r="D2" s="12" t="s">
        <v>29</v>
      </c>
      <c r="E2" s="12" t="s">
        <v>33</v>
      </c>
      <c r="F2" s="12" t="s">
        <v>30</v>
      </c>
      <c r="G2" s="16" t="s">
        <v>34</v>
      </c>
    </row>
    <row r="3" spans="1:7" ht="18" customHeight="1" thickBot="1" x14ac:dyDescent="0.3">
      <c r="A3" s="14">
        <v>45839</v>
      </c>
      <c r="B3" s="8">
        <v>34.707999999999998</v>
      </c>
      <c r="C3" s="8">
        <v>0</v>
      </c>
      <c r="D3" s="8">
        <v>5.8230000000000004</v>
      </c>
      <c r="E3" s="8">
        <v>0.77900000000000003</v>
      </c>
      <c r="F3" s="8">
        <f>B3+C3+D3+E3</f>
        <v>41.31</v>
      </c>
      <c r="G3" s="8">
        <f>F3-C3</f>
        <v>41.31</v>
      </c>
    </row>
    <row r="4" spans="1:7" ht="19.5" customHeight="1" thickBot="1" x14ac:dyDescent="0.3">
      <c r="A4" s="14">
        <v>45840</v>
      </c>
      <c r="B4" s="8">
        <v>34.603999999999999</v>
      </c>
      <c r="C4" s="8">
        <v>0</v>
      </c>
      <c r="D4" s="8">
        <v>5.923</v>
      </c>
      <c r="E4" s="8">
        <v>0.80500000000000005</v>
      </c>
      <c r="F4" s="8">
        <f t="shared" ref="F4:F25" si="0">B4+C4+D4+E4</f>
        <v>41.332000000000001</v>
      </c>
      <c r="G4" s="8">
        <f t="shared" ref="G4:G25" si="1">F4-C4</f>
        <v>41.332000000000001</v>
      </c>
    </row>
    <row r="5" spans="1:7" ht="21" customHeight="1" thickBot="1" x14ac:dyDescent="0.3">
      <c r="A5" s="14">
        <v>45841</v>
      </c>
      <c r="B5" s="8">
        <v>34.468000000000004</v>
      </c>
      <c r="C5" s="8">
        <v>0</v>
      </c>
      <c r="D5" s="8">
        <v>7.1429999999999998</v>
      </c>
      <c r="E5" s="8">
        <v>0.79500000000000004</v>
      </c>
      <c r="F5" s="8">
        <f t="shared" si="0"/>
        <v>42.406000000000006</v>
      </c>
      <c r="G5" s="8">
        <f t="shared" si="1"/>
        <v>42.406000000000006</v>
      </c>
    </row>
    <row r="6" spans="1:7" ht="20.25" customHeight="1" thickBot="1" x14ac:dyDescent="0.3">
      <c r="A6" s="14">
        <v>45843</v>
      </c>
      <c r="B6" s="8">
        <v>35.005000000000003</v>
      </c>
      <c r="C6" s="8">
        <v>0</v>
      </c>
      <c r="D6" s="8">
        <v>7.71</v>
      </c>
      <c r="E6" s="8">
        <v>0.79800000000000004</v>
      </c>
      <c r="F6" s="8">
        <f t="shared" si="0"/>
        <v>43.513000000000005</v>
      </c>
      <c r="G6" s="8">
        <f t="shared" si="1"/>
        <v>43.513000000000005</v>
      </c>
    </row>
    <row r="7" spans="1:7" ht="15.75" thickBot="1" x14ac:dyDescent="0.3">
      <c r="A7" s="14">
        <v>45845</v>
      </c>
      <c r="B7" s="8">
        <v>33.194000000000003</v>
      </c>
      <c r="C7" s="8">
        <v>0</v>
      </c>
      <c r="D7" s="8">
        <v>7.39</v>
      </c>
      <c r="E7" s="8">
        <v>0.77500000000000002</v>
      </c>
      <c r="F7" s="8">
        <f t="shared" si="0"/>
        <v>41.359000000000002</v>
      </c>
      <c r="G7" s="8">
        <f t="shared" si="1"/>
        <v>41.359000000000002</v>
      </c>
    </row>
    <row r="8" spans="1:7" ht="15.75" thickBot="1" x14ac:dyDescent="0.3">
      <c r="A8" s="14">
        <v>45846</v>
      </c>
      <c r="B8" s="8">
        <v>34.761000000000003</v>
      </c>
      <c r="C8" s="8">
        <v>0</v>
      </c>
      <c r="D8" s="8">
        <v>7.76</v>
      </c>
      <c r="E8" s="8">
        <v>0.8</v>
      </c>
      <c r="F8" s="8">
        <f t="shared" si="0"/>
        <v>43.320999999999998</v>
      </c>
      <c r="G8" s="8">
        <f t="shared" si="1"/>
        <v>43.320999999999998</v>
      </c>
    </row>
    <row r="9" spans="1:7" ht="15.75" thickBot="1" x14ac:dyDescent="0.3">
      <c r="A9" s="14">
        <v>45848</v>
      </c>
      <c r="B9" s="8">
        <v>33.944000000000003</v>
      </c>
      <c r="C9" s="8">
        <v>0</v>
      </c>
      <c r="D9" s="8">
        <v>6.6559999999999997</v>
      </c>
      <c r="E9" s="8">
        <v>0.78100000000000003</v>
      </c>
      <c r="F9" s="8">
        <f t="shared" si="0"/>
        <v>41.381</v>
      </c>
      <c r="G9" s="8">
        <f t="shared" si="1"/>
        <v>41.381</v>
      </c>
    </row>
    <row r="10" spans="1:7" ht="15.75" thickBot="1" x14ac:dyDescent="0.3">
      <c r="A10" s="14">
        <v>45850</v>
      </c>
      <c r="B10" s="8">
        <v>33.929000000000002</v>
      </c>
      <c r="C10" s="8">
        <v>0</v>
      </c>
      <c r="D10" s="8">
        <v>6.8609999999999998</v>
      </c>
      <c r="E10" s="8">
        <v>0.79300000000000004</v>
      </c>
      <c r="F10" s="8">
        <f t="shared" si="0"/>
        <v>41.582999999999998</v>
      </c>
      <c r="G10" s="8">
        <f t="shared" si="1"/>
        <v>41.582999999999998</v>
      </c>
    </row>
    <row r="11" spans="1:7" ht="15.75" thickBot="1" x14ac:dyDescent="0.3">
      <c r="A11" s="14">
        <v>45851</v>
      </c>
      <c r="B11" s="8">
        <v>35.44</v>
      </c>
      <c r="C11" s="8">
        <v>0</v>
      </c>
      <c r="D11" s="8">
        <v>7.4580000000000002</v>
      </c>
      <c r="E11" s="8">
        <v>0.78300000000000003</v>
      </c>
      <c r="F11" s="8">
        <f t="shared" si="0"/>
        <v>43.680999999999997</v>
      </c>
      <c r="G11" s="8">
        <f t="shared" si="1"/>
        <v>43.680999999999997</v>
      </c>
    </row>
    <row r="12" spans="1:7" ht="15.75" thickBot="1" x14ac:dyDescent="0.3">
      <c r="A12" s="14">
        <v>45852</v>
      </c>
      <c r="B12" s="8">
        <v>34.67</v>
      </c>
      <c r="C12" s="8">
        <v>0</v>
      </c>
      <c r="D12" s="8">
        <v>7.4320000000000004</v>
      </c>
      <c r="E12" s="8">
        <v>0.79800000000000004</v>
      </c>
      <c r="F12" s="8">
        <f t="shared" si="0"/>
        <v>42.900000000000006</v>
      </c>
      <c r="G12" s="8">
        <f t="shared" si="1"/>
        <v>42.900000000000006</v>
      </c>
    </row>
    <row r="13" spans="1:7" ht="15.75" thickBot="1" x14ac:dyDescent="0.3">
      <c r="A13" s="14">
        <v>45853</v>
      </c>
      <c r="B13" s="8">
        <v>34.280999999999999</v>
      </c>
      <c r="C13" s="8">
        <v>0</v>
      </c>
      <c r="D13" s="8">
        <v>8.06</v>
      </c>
      <c r="E13" s="8">
        <v>0.79500000000000004</v>
      </c>
      <c r="F13" s="8">
        <f t="shared" si="0"/>
        <v>43.136000000000003</v>
      </c>
      <c r="G13" s="8">
        <f t="shared" si="1"/>
        <v>43.136000000000003</v>
      </c>
    </row>
    <row r="14" spans="1:7" ht="15.75" thickBot="1" x14ac:dyDescent="0.3">
      <c r="A14" s="14">
        <v>45854</v>
      </c>
      <c r="B14" s="8">
        <v>33.622</v>
      </c>
      <c r="C14" s="8">
        <v>0.84</v>
      </c>
      <c r="D14" s="8">
        <v>7.86</v>
      </c>
      <c r="E14" s="8">
        <v>0.78800000000000003</v>
      </c>
      <c r="F14" s="8">
        <f t="shared" si="0"/>
        <v>43.11</v>
      </c>
      <c r="G14" s="8">
        <f t="shared" si="1"/>
        <v>42.269999999999996</v>
      </c>
    </row>
    <row r="15" spans="1:7" ht="15.75" thickBot="1" x14ac:dyDescent="0.3">
      <c r="A15" s="14">
        <v>45855</v>
      </c>
      <c r="B15" s="8">
        <v>33.576000000000001</v>
      </c>
      <c r="C15" s="8">
        <v>0.56000000000000005</v>
      </c>
      <c r="D15" s="8">
        <v>7.18</v>
      </c>
      <c r="E15" s="8">
        <v>0.627</v>
      </c>
      <c r="F15" s="8">
        <f t="shared" si="0"/>
        <v>41.943000000000005</v>
      </c>
      <c r="G15" s="8">
        <f t="shared" si="1"/>
        <v>41.383000000000003</v>
      </c>
    </row>
    <row r="16" spans="1:7" ht="15.75" thickBot="1" x14ac:dyDescent="0.3">
      <c r="A16" s="14">
        <v>45857</v>
      </c>
      <c r="B16" s="8">
        <v>33.822000000000003</v>
      </c>
      <c r="C16" s="8">
        <v>0.84</v>
      </c>
      <c r="D16" s="8">
        <v>7.8760000000000003</v>
      </c>
      <c r="E16" s="8">
        <v>0.63100000000000001</v>
      </c>
      <c r="F16" s="8">
        <f t="shared" si="0"/>
        <v>43.169000000000004</v>
      </c>
      <c r="G16" s="8">
        <f t="shared" si="1"/>
        <v>42.329000000000001</v>
      </c>
    </row>
    <row r="17" spans="1:7" ht="15.75" thickBot="1" x14ac:dyDescent="0.3">
      <c r="A17" s="14">
        <v>45858</v>
      </c>
      <c r="B17" s="8">
        <v>33.597999999999999</v>
      </c>
      <c r="C17" s="8">
        <v>0.434</v>
      </c>
      <c r="D17" s="8">
        <v>7.6849999999999996</v>
      </c>
      <c r="E17" s="8">
        <v>0.63500000000000001</v>
      </c>
      <c r="F17" s="8">
        <f t="shared" si="0"/>
        <v>42.351999999999997</v>
      </c>
      <c r="G17" s="8">
        <f t="shared" si="1"/>
        <v>41.917999999999999</v>
      </c>
    </row>
    <row r="18" spans="1:7" ht="15.75" thickBot="1" x14ac:dyDescent="0.3">
      <c r="A18" s="14">
        <v>45859</v>
      </c>
      <c r="B18" s="8">
        <v>34.546999999999997</v>
      </c>
      <c r="C18" s="8">
        <v>0</v>
      </c>
      <c r="D18" s="8">
        <v>8.0809999999999995</v>
      </c>
      <c r="E18" s="8">
        <v>0.627</v>
      </c>
      <c r="F18" s="8">
        <f t="shared" si="0"/>
        <v>43.255000000000003</v>
      </c>
      <c r="G18" s="8">
        <f t="shared" si="1"/>
        <v>43.255000000000003</v>
      </c>
    </row>
    <row r="19" spans="1:7" ht="15.75" thickBot="1" x14ac:dyDescent="0.3">
      <c r="A19" s="14">
        <v>45860</v>
      </c>
      <c r="B19" s="8">
        <v>34.713999999999999</v>
      </c>
      <c r="C19" s="8">
        <v>0.7</v>
      </c>
      <c r="D19" s="8">
        <v>8.5980000000000008</v>
      </c>
      <c r="E19" s="8">
        <v>0.436</v>
      </c>
      <c r="F19" s="8">
        <f t="shared" si="0"/>
        <v>44.448</v>
      </c>
      <c r="G19" s="8">
        <f t="shared" si="1"/>
        <v>43.747999999999998</v>
      </c>
    </row>
    <row r="20" spans="1:7" ht="15.75" thickBot="1" x14ac:dyDescent="0.3">
      <c r="A20" s="14">
        <v>45861</v>
      </c>
      <c r="B20" s="8">
        <v>32.646000000000001</v>
      </c>
      <c r="C20" s="8">
        <v>0</v>
      </c>
      <c r="D20" s="8">
        <v>11.5</v>
      </c>
      <c r="E20" s="8">
        <v>0.79300000000000004</v>
      </c>
      <c r="F20" s="8">
        <f t="shared" si="0"/>
        <v>44.939</v>
      </c>
      <c r="G20" s="8">
        <f t="shared" si="1"/>
        <v>44.939</v>
      </c>
    </row>
    <row r="21" spans="1:7" ht="15.75" thickBot="1" x14ac:dyDescent="0.3">
      <c r="A21" s="14">
        <v>45862</v>
      </c>
      <c r="B21" s="8">
        <v>33.259</v>
      </c>
      <c r="C21" s="8">
        <v>0</v>
      </c>
      <c r="D21" s="8">
        <v>8.2850000000000001</v>
      </c>
      <c r="E21" s="8">
        <v>0.80400000000000005</v>
      </c>
      <c r="F21" s="8">
        <f t="shared" si="0"/>
        <v>42.347999999999999</v>
      </c>
      <c r="G21" s="8">
        <f t="shared" si="1"/>
        <v>42.347999999999999</v>
      </c>
    </row>
    <row r="22" spans="1:7" ht="15.75" thickBot="1" x14ac:dyDescent="0.3">
      <c r="A22" s="14">
        <v>45866</v>
      </c>
      <c r="B22" s="8">
        <v>33.784999999999997</v>
      </c>
      <c r="C22" s="8">
        <v>1.1200000000000001</v>
      </c>
      <c r="D22" s="8">
        <v>7.71</v>
      </c>
      <c r="E22" s="8">
        <v>0.79600000000000004</v>
      </c>
      <c r="F22" s="8">
        <f t="shared" si="0"/>
        <v>43.410999999999994</v>
      </c>
      <c r="G22" s="8">
        <f t="shared" si="1"/>
        <v>42.290999999999997</v>
      </c>
    </row>
    <row r="23" spans="1:7" ht="15.75" thickBot="1" x14ac:dyDescent="0.3">
      <c r="A23" s="14">
        <v>45867</v>
      </c>
      <c r="B23" s="8">
        <v>33.463999999999999</v>
      </c>
      <c r="C23" s="8">
        <v>1.0780000000000001</v>
      </c>
      <c r="D23" s="8">
        <v>8.3149999999999995</v>
      </c>
      <c r="E23" s="8">
        <v>0.78100000000000003</v>
      </c>
      <c r="F23" s="8">
        <f t="shared" si="0"/>
        <v>43.637999999999998</v>
      </c>
      <c r="G23" s="8">
        <f t="shared" si="1"/>
        <v>42.559999999999995</v>
      </c>
    </row>
    <row r="24" spans="1:7" ht="15.75" thickBot="1" x14ac:dyDescent="0.3">
      <c r="A24" s="14">
        <v>45868</v>
      </c>
      <c r="B24" s="8">
        <v>33.270000000000003</v>
      </c>
      <c r="C24" s="8">
        <v>1.33</v>
      </c>
      <c r="D24" s="8">
        <v>8.9149999999999991</v>
      </c>
      <c r="E24" s="8">
        <v>0.79500000000000004</v>
      </c>
      <c r="F24" s="8">
        <f t="shared" si="0"/>
        <v>44.31</v>
      </c>
      <c r="G24" s="8">
        <f t="shared" si="1"/>
        <v>42.980000000000004</v>
      </c>
    </row>
    <row r="25" spans="1:7" ht="15.75" thickBot="1" x14ac:dyDescent="0.3">
      <c r="A25" s="14">
        <v>45869</v>
      </c>
      <c r="B25" s="8">
        <v>32.963999999999999</v>
      </c>
      <c r="C25" s="8">
        <v>1.0920000000000001</v>
      </c>
      <c r="D25" s="8">
        <v>7.7249999999999996</v>
      </c>
      <c r="E25" s="8">
        <v>0.78100000000000003</v>
      </c>
      <c r="F25" s="8">
        <f t="shared" si="0"/>
        <v>42.561999999999998</v>
      </c>
      <c r="G25" s="8">
        <f t="shared" si="1"/>
        <v>41.47</v>
      </c>
    </row>
    <row r="26" spans="1:7" ht="15.75" thickBot="1" x14ac:dyDescent="0.3">
      <c r="A26" s="1"/>
      <c r="B26" s="1"/>
      <c r="C26" s="1"/>
      <c r="D26" s="1"/>
      <c r="E26" s="1"/>
      <c r="F26" s="1"/>
      <c r="G26" s="1"/>
    </row>
    <row r="27" spans="1:7" ht="15.75" thickBot="1" x14ac:dyDescent="0.3">
      <c r="A27" s="1"/>
      <c r="B27" s="1"/>
      <c r="C27" s="1"/>
      <c r="D27" s="1"/>
      <c r="E27" s="1"/>
      <c r="F27" s="9" t="s">
        <v>35</v>
      </c>
      <c r="G27" s="8">
        <f>SUM(G3:G25)</f>
        <v>977.41300000000001</v>
      </c>
    </row>
    <row r="28" spans="1:7" x14ac:dyDescent="0.25">
      <c r="A28"/>
    </row>
    <row r="29" spans="1:7" x14ac:dyDescent="0.25">
      <c r="A29"/>
    </row>
  </sheetData>
  <mergeCells count="1">
    <mergeCell ref="A1:G1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="85" zoomScaleNormal="85" workbookViewId="0">
      <selection activeCell="A47" sqref="A47:XFD47"/>
    </sheetView>
  </sheetViews>
  <sheetFormatPr defaultRowHeight="15" x14ac:dyDescent="0.25"/>
  <cols>
    <col min="1" max="1" width="25.28515625" customWidth="1"/>
    <col min="2" max="6" width="7.7109375" bestFit="1" customWidth="1"/>
    <col min="7" max="7" width="8.42578125" bestFit="1" customWidth="1"/>
    <col min="8" max="26" width="7.7109375" bestFit="1" customWidth="1"/>
    <col min="27" max="27" width="7.85546875" customWidth="1"/>
  </cols>
  <sheetData>
    <row r="1" spans="1:31" ht="16.5" thickBot="1" x14ac:dyDescent="0.35">
      <c r="A1" s="32" t="s">
        <v>2</v>
      </c>
      <c r="B1" s="18">
        <v>45839</v>
      </c>
      <c r="C1" s="18">
        <v>45840</v>
      </c>
      <c r="D1" s="18">
        <v>45841</v>
      </c>
      <c r="E1" s="18">
        <v>45843</v>
      </c>
      <c r="F1" s="18">
        <v>45844</v>
      </c>
      <c r="G1" s="18">
        <v>45845</v>
      </c>
      <c r="H1" s="18">
        <v>45846</v>
      </c>
      <c r="I1" s="18">
        <v>45848</v>
      </c>
      <c r="J1" s="18">
        <v>45850</v>
      </c>
      <c r="K1" s="18">
        <v>45851</v>
      </c>
      <c r="L1" s="18">
        <v>45852</v>
      </c>
      <c r="M1" s="18">
        <v>45853</v>
      </c>
      <c r="N1" s="18">
        <v>45854</v>
      </c>
      <c r="O1" s="18">
        <v>45855</v>
      </c>
      <c r="P1" s="18">
        <v>45857</v>
      </c>
      <c r="Q1" s="18">
        <v>45858</v>
      </c>
      <c r="R1" s="18">
        <v>45859</v>
      </c>
      <c r="S1" s="18">
        <v>45860</v>
      </c>
      <c r="T1" s="18">
        <v>45861</v>
      </c>
      <c r="U1" s="18">
        <v>45862</v>
      </c>
      <c r="V1" s="18">
        <v>45864</v>
      </c>
      <c r="W1" s="18">
        <v>45865</v>
      </c>
      <c r="X1" s="18">
        <v>45866</v>
      </c>
      <c r="Y1" s="18">
        <v>45867</v>
      </c>
      <c r="Z1" s="18">
        <v>45868</v>
      </c>
      <c r="AA1" s="18">
        <v>45869</v>
      </c>
    </row>
    <row r="2" spans="1:31" ht="15.75" thickBot="1" x14ac:dyDescent="0.3">
      <c r="A2" s="9" t="s">
        <v>37</v>
      </c>
      <c r="B2" s="8">
        <v>34.883000000000003</v>
      </c>
      <c r="C2" s="8">
        <v>41.631</v>
      </c>
      <c r="D2" s="8">
        <v>40.909999999999997</v>
      </c>
      <c r="E2" s="8">
        <v>40.701000000000001</v>
      </c>
      <c r="F2" s="8"/>
      <c r="G2" s="8">
        <v>42.668999999999997</v>
      </c>
      <c r="H2" s="8">
        <v>40.572000000000003</v>
      </c>
      <c r="I2" s="8">
        <v>37.648000000000003</v>
      </c>
      <c r="J2" s="8">
        <v>42.645000000000003</v>
      </c>
      <c r="K2" s="8">
        <v>42.723999999999997</v>
      </c>
      <c r="L2" s="8">
        <v>43.603000000000002</v>
      </c>
      <c r="M2" s="8">
        <v>41.012999999999998</v>
      </c>
      <c r="N2" s="8">
        <v>42.491999999999997</v>
      </c>
      <c r="O2" s="8">
        <v>40.774999999999999</v>
      </c>
      <c r="P2" s="8">
        <v>40.777000000000001</v>
      </c>
      <c r="Q2" s="8">
        <v>42.491</v>
      </c>
      <c r="R2" s="8">
        <v>39.597999999999999</v>
      </c>
      <c r="S2" s="8">
        <v>41.094999999999999</v>
      </c>
      <c r="T2" s="8">
        <v>40.771999999999998</v>
      </c>
      <c r="U2" s="8">
        <v>43.427999999999997</v>
      </c>
      <c r="V2" s="8">
        <v>47.805999999999997</v>
      </c>
      <c r="W2" s="8">
        <v>41.886000000000003</v>
      </c>
      <c r="X2" s="8">
        <v>41.682000000000002</v>
      </c>
      <c r="Y2" s="8">
        <v>43.113999999999997</v>
      </c>
      <c r="Z2" s="8">
        <v>48.493000000000002</v>
      </c>
      <c r="AA2" s="8">
        <v>40.764000000000003</v>
      </c>
    </row>
    <row r="3" spans="1:31" ht="15.75" thickBot="1" x14ac:dyDescent="0.3">
      <c r="A3" s="9" t="s">
        <v>38</v>
      </c>
      <c r="B3" s="9">
        <v>1.7929999999999999</v>
      </c>
      <c r="C3" s="9">
        <v>2.246</v>
      </c>
      <c r="D3" s="9">
        <v>1.718</v>
      </c>
      <c r="E3" s="9">
        <v>2.8690000000000002</v>
      </c>
      <c r="F3" s="9"/>
      <c r="G3" s="9">
        <v>2.3090000000000002</v>
      </c>
      <c r="H3" s="9">
        <v>3.4969999999999999</v>
      </c>
      <c r="I3" s="9">
        <v>3.3330000000000002</v>
      </c>
      <c r="J3" s="9">
        <v>3.8170000000000002</v>
      </c>
      <c r="K3" s="9">
        <v>4.1669999999999998</v>
      </c>
      <c r="L3" s="9">
        <v>4.0810000000000004</v>
      </c>
      <c r="M3" s="9">
        <v>3.3610000000000002</v>
      </c>
      <c r="N3" s="9">
        <v>3.0880000000000001</v>
      </c>
      <c r="O3" s="9">
        <v>4.1790000000000003</v>
      </c>
      <c r="P3" s="9">
        <v>4.7839999999999998</v>
      </c>
      <c r="Q3" s="9">
        <v>4.3520000000000003</v>
      </c>
      <c r="R3" s="9">
        <v>4.4390000000000001</v>
      </c>
      <c r="S3" s="9">
        <v>4.4340000000000002</v>
      </c>
      <c r="T3" s="9">
        <v>3.5409999999999999</v>
      </c>
      <c r="U3" s="9">
        <v>4.7759999999999998</v>
      </c>
      <c r="V3" s="9">
        <v>4.0970000000000004</v>
      </c>
      <c r="W3" s="9">
        <v>4.3680000000000003</v>
      </c>
      <c r="X3" s="9">
        <v>3.6480000000000001</v>
      </c>
      <c r="Y3" s="9">
        <v>3.9289999999999998</v>
      </c>
      <c r="Z3" s="9">
        <v>4.085</v>
      </c>
      <c r="AA3" s="9">
        <v>3.798</v>
      </c>
    </row>
    <row r="5" spans="1:31" ht="15.75" thickBot="1" x14ac:dyDescent="0.3"/>
    <row r="6" spans="1:31" ht="15.75" thickBot="1" x14ac:dyDescent="0.3">
      <c r="A6" s="9" t="s">
        <v>39</v>
      </c>
      <c r="B6" s="8">
        <f t="shared" ref="B6:AA6" si="0">B2+B3</f>
        <v>36.676000000000002</v>
      </c>
      <c r="C6" s="8">
        <f t="shared" si="0"/>
        <v>43.877000000000002</v>
      </c>
      <c r="D6" s="8">
        <f t="shared" si="0"/>
        <v>42.628</v>
      </c>
      <c r="E6" s="8">
        <f t="shared" si="0"/>
        <v>43.57</v>
      </c>
      <c r="F6" s="8">
        <f t="shared" si="0"/>
        <v>0</v>
      </c>
      <c r="G6" s="8">
        <f t="shared" si="0"/>
        <v>44.977999999999994</v>
      </c>
      <c r="H6" s="8">
        <f t="shared" si="0"/>
        <v>44.069000000000003</v>
      </c>
      <c r="I6" s="8">
        <f t="shared" si="0"/>
        <v>40.981000000000002</v>
      </c>
      <c r="J6" s="8">
        <f t="shared" si="0"/>
        <v>46.462000000000003</v>
      </c>
      <c r="K6" s="8">
        <f t="shared" si="0"/>
        <v>46.890999999999998</v>
      </c>
      <c r="L6" s="8">
        <f t="shared" si="0"/>
        <v>47.684000000000005</v>
      </c>
      <c r="M6" s="8">
        <f t="shared" si="0"/>
        <v>44.373999999999995</v>
      </c>
      <c r="N6" s="8">
        <f t="shared" si="0"/>
        <v>45.58</v>
      </c>
      <c r="O6" s="8">
        <f t="shared" si="0"/>
        <v>44.954000000000001</v>
      </c>
      <c r="P6" s="8">
        <f t="shared" si="0"/>
        <v>45.561</v>
      </c>
      <c r="Q6" s="8">
        <f t="shared" si="0"/>
        <v>46.843000000000004</v>
      </c>
      <c r="R6" s="8">
        <f t="shared" si="0"/>
        <v>44.036999999999999</v>
      </c>
      <c r="S6" s="8">
        <f t="shared" si="0"/>
        <v>45.528999999999996</v>
      </c>
      <c r="T6" s="8">
        <f t="shared" si="0"/>
        <v>44.312999999999995</v>
      </c>
      <c r="U6" s="8">
        <f t="shared" si="0"/>
        <v>48.203999999999994</v>
      </c>
      <c r="V6" s="8">
        <f t="shared" si="0"/>
        <v>51.902999999999999</v>
      </c>
      <c r="W6" s="8">
        <f t="shared" si="0"/>
        <v>46.254000000000005</v>
      </c>
      <c r="X6" s="8">
        <f t="shared" si="0"/>
        <v>45.330000000000005</v>
      </c>
      <c r="Y6" s="8">
        <f t="shared" si="0"/>
        <v>47.042999999999999</v>
      </c>
      <c r="Z6" s="8">
        <f t="shared" si="0"/>
        <v>52.578000000000003</v>
      </c>
      <c r="AA6" s="8">
        <f t="shared" si="0"/>
        <v>44.562000000000005</v>
      </c>
    </row>
    <row r="8" spans="1:31" ht="27" thickBot="1" x14ac:dyDescent="0.45">
      <c r="A8" s="19" t="s">
        <v>40</v>
      </c>
      <c r="I8" s="20"/>
      <c r="M8" s="20"/>
    </row>
    <row r="9" spans="1:31" ht="15.75" thickBot="1" x14ac:dyDescent="0.3">
      <c r="A9" s="9" t="s">
        <v>41</v>
      </c>
      <c r="B9" s="21">
        <v>140</v>
      </c>
      <c r="C9" s="8">
        <v>140</v>
      </c>
      <c r="D9" s="21">
        <v>143</v>
      </c>
      <c r="E9" s="21">
        <v>143</v>
      </c>
      <c r="F9" s="21"/>
      <c r="G9" s="21">
        <v>143</v>
      </c>
      <c r="H9" s="21">
        <v>143</v>
      </c>
      <c r="I9" s="21">
        <v>143</v>
      </c>
      <c r="J9" s="21">
        <v>143</v>
      </c>
      <c r="K9" s="21">
        <v>143</v>
      </c>
      <c r="L9" s="9">
        <v>143</v>
      </c>
      <c r="M9" s="22">
        <v>138</v>
      </c>
      <c r="N9" s="21">
        <v>143</v>
      </c>
      <c r="O9" s="21">
        <v>143</v>
      </c>
      <c r="P9" s="21">
        <v>143</v>
      </c>
      <c r="Q9" s="21">
        <v>142.5</v>
      </c>
      <c r="R9" s="21">
        <v>141</v>
      </c>
      <c r="S9" s="21">
        <v>142.5</v>
      </c>
      <c r="T9" s="21">
        <v>143</v>
      </c>
      <c r="U9" s="21">
        <v>141.5</v>
      </c>
      <c r="V9" s="9">
        <v>140</v>
      </c>
      <c r="W9" s="21">
        <v>143</v>
      </c>
      <c r="X9" s="21">
        <v>143</v>
      </c>
      <c r="Y9" s="21">
        <v>143</v>
      </c>
      <c r="Z9" s="21">
        <v>143</v>
      </c>
      <c r="AA9" s="21">
        <v>143</v>
      </c>
      <c r="AC9" s="33"/>
      <c r="AD9" s="33"/>
      <c r="AE9" s="33"/>
    </row>
    <row r="10" spans="1:31" ht="15.75" thickBot="1" x14ac:dyDescent="0.3">
      <c r="A10" s="9" t="s">
        <v>42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  <c r="M10" s="21"/>
      <c r="N10" s="8"/>
      <c r="O10" s="8"/>
      <c r="P10" s="8"/>
      <c r="Q10" s="8"/>
      <c r="R10" s="8"/>
      <c r="S10" s="8"/>
      <c r="T10" s="8"/>
      <c r="U10" s="8"/>
      <c r="V10" s="9"/>
      <c r="W10" s="8"/>
      <c r="X10" s="8"/>
      <c r="Y10" s="8"/>
      <c r="Z10" s="8"/>
      <c r="AA10" s="8"/>
      <c r="AC10" s="33"/>
      <c r="AD10" s="33"/>
      <c r="AE10" s="33"/>
    </row>
    <row r="11" spans="1:31" ht="15.75" thickBot="1" x14ac:dyDescent="0.3">
      <c r="A11" s="9" t="s">
        <v>43</v>
      </c>
      <c r="B11" s="8">
        <v>0.4</v>
      </c>
      <c r="C11" s="29">
        <v>0.4</v>
      </c>
      <c r="D11" s="8">
        <v>0.4</v>
      </c>
      <c r="E11" s="8">
        <v>0.6</v>
      </c>
      <c r="F11" s="8"/>
      <c r="G11" s="8">
        <v>0.4</v>
      </c>
      <c r="H11" s="8">
        <v>0.4</v>
      </c>
      <c r="I11" s="8">
        <v>0.81</v>
      </c>
      <c r="J11" s="8">
        <v>0.4</v>
      </c>
      <c r="K11" s="8">
        <v>0.6</v>
      </c>
      <c r="L11" s="8">
        <v>0.6</v>
      </c>
      <c r="M11" s="8">
        <v>0.6</v>
      </c>
      <c r="N11" s="8">
        <v>0.6</v>
      </c>
      <c r="O11" s="8">
        <v>0.59</v>
      </c>
      <c r="P11" s="8">
        <v>1</v>
      </c>
      <c r="Q11" s="8">
        <v>0.81</v>
      </c>
      <c r="R11" s="8">
        <v>0</v>
      </c>
      <c r="S11" s="8">
        <v>0.4</v>
      </c>
      <c r="T11" s="8">
        <v>0.6</v>
      </c>
      <c r="U11" s="8">
        <v>0.81</v>
      </c>
      <c r="V11" s="8">
        <v>0</v>
      </c>
      <c r="W11" s="8">
        <v>0.4</v>
      </c>
      <c r="X11" s="8">
        <v>1.24</v>
      </c>
      <c r="Y11" s="8">
        <v>0.8</v>
      </c>
      <c r="Z11" s="8">
        <v>0.8</v>
      </c>
      <c r="AA11" s="8">
        <v>1.02</v>
      </c>
      <c r="AC11" s="33"/>
      <c r="AD11" s="33"/>
      <c r="AE11" s="33"/>
    </row>
    <row r="12" spans="1:31" ht="15.75" thickBot="1" x14ac:dyDescent="0.3">
      <c r="A12" s="9" t="s">
        <v>44</v>
      </c>
      <c r="B12" s="8">
        <v>0.86799999999999999</v>
      </c>
      <c r="C12" s="8">
        <v>0.85499999999999998</v>
      </c>
      <c r="D12" s="8">
        <v>0.84099999999999997</v>
      </c>
      <c r="E12" s="8">
        <v>0.625</v>
      </c>
      <c r="F12" s="8"/>
      <c r="G12" s="8">
        <v>0.83499999999999996</v>
      </c>
      <c r="H12" s="8">
        <v>0.79600000000000004</v>
      </c>
      <c r="I12" s="8">
        <v>0.41</v>
      </c>
      <c r="J12" s="8">
        <v>0.82</v>
      </c>
      <c r="K12" s="8">
        <v>0.625</v>
      </c>
      <c r="L12" s="8">
        <v>0.61</v>
      </c>
      <c r="M12" s="8">
        <v>0.61499999999999999</v>
      </c>
      <c r="N12" s="8">
        <v>0.62</v>
      </c>
      <c r="O12" s="8">
        <v>0.61499999999999999</v>
      </c>
      <c r="P12" s="8">
        <v>0.21</v>
      </c>
      <c r="Q12" s="8">
        <v>0.432</v>
      </c>
      <c r="R12" s="8">
        <v>1.246</v>
      </c>
      <c r="S12" s="8">
        <v>0.72</v>
      </c>
      <c r="T12" s="8">
        <v>0.629</v>
      </c>
      <c r="U12" s="8">
        <v>0.432</v>
      </c>
      <c r="V12" s="8">
        <v>1.254</v>
      </c>
      <c r="W12" s="8">
        <v>0.86</v>
      </c>
      <c r="X12" s="8">
        <v>0</v>
      </c>
      <c r="Y12" s="8">
        <v>0.44</v>
      </c>
      <c r="Z12" s="8">
        <v>0.44</v>
      </c>
      <c r="AA12" s="8">
        <v>0.24199999999999999</v>
      </c>
      <c r="AC12" s="33"/>
      <c r="AD12" s="33"/>
      <c r="AE12" s="33"/>
    </row>
    <row r="13" spans="1:31" ht="15.75" thickBot="1" x14ac:dyDescent="0.3">
      <c r="A13" s="9" t="s">
        <v>45</v>
      </c>
      <c r="B13" s="8">
        <v>16.670999999999999</v>
      </c>
      <c r="C13" s="8">
        <v>16.905000000000001</v>
      </c>
      <c r="D13" s="8">
        <v>17.28</v>
      </c>
      <c r="E13" s="8">
        <v>17.361999999999998</v>
      </c>
      <c r="F13" s="8"/>
      <c r="G13" s="8">
        <v>17.16</v>
      </c>
      <c r="H13" s="8">
        <v>16.675999999999998</v>
      </c>
      <c r="I13" s="8">
        <v>18.036999999999999</v>
      </c>
      <c r="J13" s="8">
        <v>18.193000000000001</v>
      </c>
      <c r="K13" s="8">
        <v>18.093</v>
      </c>
      <c r="L13" s="8">
        <v>18.16</v>
      </c>
      <c r="M13" s="8">
        <v>18.149999999999999</v>
      </c>
      <c r="N13" s="8">
        <v>18.109000000000002</v>
      </c>
      <c r="O13" s="8">
        <v>18.003</v>
      </c>
      <c r="P13" s="8">
        <v>17.707000000000001</v>
      </c>
      <c r="Q13" s="8">
        <v>17.440000000000001</v>
      </c>
      <c r="R13" s="8">
        <v>17.329999999999998</v>
      </c>
      <c r="S13" s="8">
        <v>17.38</v>
      </c>
      <c r="T13" s="8">
        <v>17.899999999999999</v>
      </c>
      <c r="U13" s="8">
        <v>18.239000000000001</v>
      </c>
      <c r="V13" s="8">
        <v>18.327999999999999</v>
      </c>
      <c r="W13" s="8">
        <v>18.962</v>
      </c>
      <c r="X13" s="8">
        <v>19.18</v>
      </c>
      <c r="Y13" s="8">
        <v>18.98</v>
      </c>
      <c r="Z13" s="8">
        <v>19.725000000000001</v>
      </c>
      <c r="AA13" s="8">
        <v>19.071999999999999</v>
      </c>
      <c r="AC13" s="33"/>
      <c r="AD13" s="33"/>
      <c r="AE13" s="33"/>
    </row>
    <row r="14" spans="1:31" ht="15.75" thickBot="1" x14ac:dyDescent="0.3">
      <c r="A14" s="9" t="s">
        <v>46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31" ht="15.75" thickBot="1" x14ac:dyDescent="0.3">
      <c r="A15" s="9" t="s">
        <v>47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1" ht="15.75" thickBot="1" x14ac:dyDescent="0.3">
      <c r="A16" s="9" t="s">
        <v>48</v>
      </c>
      <c r="B16" s="8">
        <v>2.98</v>
      </c>
      <c r="C16" s="10">
        <v>2.79</v>
      </c>
      <c r="D16" s="8">
        <v>2.9</v>
      </c>
      <c r="E16" s="8">
        <v>3.22</v>
      </c>
      <c r="F16" s="8"/>
      <c r="G16" s="8">
        <v>2.79</v>
      </c>
      <c r="H16" s="8">
        <v>2.61</v>
      </c>
      <c r="I16" s="8">
        <v>2.46</v>
      </c>
      <c r="J16" s="8">
        <v>2.56</v>
      </c>
      <c r="K16" s="8">
        <v>2.48</v>
      </c>
      <c r="L16" s="8">
        <v>2.7</v>
      </c>
      <c r="M16" s="8">
        <v>2.7949999999999999</v>
      </c>
      <c r="N16" s="8">
        <v>2.4159999999999999</v>
      </c>
      <c r="O16" s="8">
        <v>2.36</v>
      </c>
      <c r="P16" s="8">
        <v>2.4</v>
      </c>
      <c r="Q16" s="8">
        <v>2.58</v>
      </c>
      <c r="R16" s="8">
        <v>2.84</v>
      </c>
      <c r="S16" s="8">
        <v>3.41</v>
      </c>
      <c r="T16" s="8">
        <v>0</v>
      </c>
      <c r="U16" s="8">
        <v>2.56</v>
      </c>
      <c r="V16" s="8">
        <v>0</v>
      </c>
      <c r="W16" s="8">
        <v>2.1840000000000002</v>
      </c>
      <c r="X16" s="8">
        <v>1.8</v>
      </c>
      <c r="Y16" s="8">
        <v>2.2050000000000001</v>
      </c>
      <c r="Z16" s="8">
        <v>0</v>
      </c>
      <c r="AA16" s="8">
        <v>1.88</v>
      </c>
    </row>
    <row r="17" spans="1:32" ht="15.75" thickBot="1" x14ac:dyDescent="0.3">
      <c r="A17" s="9" t="s">
        <v>49</v>
      </c>
      <c r="B17" s="8">
        <f>(11.1+3.67)</f>
        <v>14.77</v>
      </c>
      <c r="C17" s="8">
        <f>(11.23+3.815)</f>
        <v>15.045</v>
      </c>
      <c r="D17" s="8">
        <f>(9.888+3.67)</f>
        <v>13.558</v>
      </c>
      <c r="E17" s="8">
        <f>(9.96+3.65)</f>
        <v>13.610000000000001</v>
      </c>
      <c r="F17" s="8"/>
      <c r="G17" s="8">
        <f>(9.864+3.56)</f>
        <v>13.424000000000001</v>
      </c>
      <c r="H17" s="8">
        <f>(9.655+3.475)</f>
        <v>13.129999999999999</v>
      </c>
      <c r="I17" s="8">
        <f>(10.017+3.605)</f>
        <v>13.622</v>
      </c>
      <c r="J17" s="8">
        <f>(10.041+3.658)</f>
        <v>13.699</v>
      </c>
      <c r="K17" s="8">
        <f>(9.545+3.716)</f>
        <v>13.260999999999999</v>
      </c>
      <c r="L17" s="8">
        <f>(8.902+3.725)</f>
        <v>12.626999999999999</v>
      </c>
      <c r="M17" s="8">
        <f>(7.08+3.789)</f>
        <v>10.869</v>
      </c>
      <c r="N17" s="8">
        <f>(9.875+3.67)</f>
        <v>13.545</v>
      </c>
      <c r="O17" s="8">
        <f>(9.478+3.737)</f>
        <v>13.215</v>
      </c>
      <c r="P17" s="8">
        <f>(8.945+3.671)</f>
        <v>12.616</v>
      </c>
      <c r="Q17" s="8">
        <f>(9.44+3.69)</f>
        <v>13.129999999999999</v>
      </c>
      <c r="R17" s="8">
        <f>(9.18+3.63)</f>
        <v>12.809999999999999</v>
      </c>
      <c r="S17" s="8">
        <f>(10.265+2.09)</f>
        <v>12.355</v>
      </c>
      <c r="T17" s="8">
        <f>(9.39+2.06)</f>
        <v>11.450000000000001</v>
      </c>
      <c r="U17" s="8">
        <f>(9.825+2.955)</f>
        <v>12.78</v>
      </c>
      <c r="V17" s="8">
        <f>(9.436+3.79)</f>
        <v>13.225999999999999</v>
      </c>
      <c r="W17" s="8">
        <f>(9.4+3.8)</f>
        <v>13.2</v>
      </c>
      <c r="X17" s="8">
        <f>(9.01+3.79)</f>
        <v>12.8</v>
      </c>
      <c r="Y17" s="8">
        <v>9.1679999999999993</v>
      </c>
      <c r="Z17" s="8">
        <f>(9.152+3.746)</f>
        <v>12.898</v>
      </c>
      <c r="AA17" s="8">
        <f>(9.2+3.78)</f>
        <v>12.979999999999999</v>
      </c>
      <c r="AD17" s="33"/>
      <c r="AE17" s="33"/>
    </row>
    <row r="18" spans="1:32" ht="15.75" thickBot="1" x14ac:dyDescent="0.3">
      <c r="A18" s="9" t="s">
        <v>50</v>
      </c>
      <c r="B18" s="8">
        <v>5.8230000000000004</v>
      </c>
      <c r="C18" s="8">
        <v>5.923</v>
      </c>
      <c r="D18" s="8">
        <v>5.6429999999999998</v>
      </c>
      <c r="E18" s="8">
        <v>6.07</v>
      </c>
      <c r="F18" s="8"/>
      <c r="G18" s="8">
        <v>5.78</v>
      </c>
      <c r="H18" s="8">
        <v>5.69</v>
      </c>
      <c r="I18" s="8">
        <v>5.0259999999999998</v>
      </c>
      <c r="J18" s="8">
        <v>5.016</v>
      </c>
      <c r="K18" s="8">
        <v>5.1680000000000001</v>
      </c>
      <c r="L18" s="8">
        <v>5.3520000000000003</v>
      </c>
      <c r="M18" s="8">
        <v>5.85</v>
      </c>
      <c r="N18" s="8">
        <v>5.17</v>
      </c>
      <c r="O18" s="8">
        <v>5.0999999999999996</v>
      </c>
      <c r="P18" s="8">
        <v>5.016</v>
      </c>
      <c r="Q18" s="8">
        <v>5.3049999999999997</v>
      </c>
      <c r="R18" s="8">
        <v>5.7050000000000001</v>
      </c>
      <c r="S18" s="8">
        <v>6.4180000000000001</v>
      </c>
      <c r="T18" s="8">
        <v>9.82</v>
      </c>
      <c r="U18" s="8">
        <v>5.3650000000000002</v>
      </c>
      <c r="V18" s="8">
        <v>7.62</v>
      </c>
      <c r="W18" s="8">
        <v>4.4290000000000003</v>
      </c>
      <c r="X18" s="8">
        <v>4.5199999999999996</v>
      </c>
      <c r="Y18" s="8">
        <f>(2.92+5.165)</f>
        <v>8.0850000000000009</v>
      </c>
      <c r="Z18" s="8">
        <v>5.73</v>
      </c>
      <c r="AA18" s="8">
        <v>4.5149999999999997</v>
      </c>
      <c r="AD18" s="33"/>
      <c r="AE18" s="33"/>
      <c r="AF18" s="33"/>
    </row>
    <row r="19" spans="1:32" ht="15.75" thickBot="1" x14ac:dyDescent="0.3">
      <c r="A19" s="9" t="s">
        <v>51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D19" s="33"/>
      <c r="AE19" s="33"/>
      <c r="AF19" s="33"/>
    </row>
    <row r="20" spans="1:32" ht="15.75" thickBot="1" x14ac:dyDescent="0.3">
      <c r="A20" s="9" t="s">
        <v>52</v>
      </c>
      <c r="B20" s="8">
        <v>1.65</v>
      </c>
      <c r="C20" s="8">
        <v>1.66</v>
      </c>
      <c r="D20" s="8">
        <v>1.53</v>
      </c>
      <c r="E20" s="8">
        <v>0</v>
      </c>
      <c r="F20" s="8"/>
      <c r="G20" s="8">
        <v>1.57</v>
      </c>
      <c r="H20" s="8">
        <v>1.02</v>
      </c>
      <c r="I20" s="8">
        <v>1.5</v>
      </c>
      <c r="J20" s="8">
        <v>1.29</v>
      </c>
      <c r="K20" s="8">
        <v>1.26</v>
      </c>
      <c r="L20" s="8">
        <v>1.52</v>
      </c>
      <c r="M20" s="8">
        <v>1.05</v>
      </c>
      <c r="N20" s="8">
        <v>0.54</v>
      </c>
      <c r="O20" s="8">
        <v>1.615</v>
      </c>
      <c r="P20" s="8">
        <v>1.31</v>
      </c>
      <c r="Q20" s="8">
        <v>1.35</v>
      </c>
      <c r="R20" s="8">
        <v>0.78</v>
      </c>
      <c r="S20" s="8">
        <v>0.52</v>
      </c>
      <c r="T20" s="8">
        <v>1.6</v>
      </c>
      <c r="U20" s="8">
        <v>0.82</v>
      </c>
      <c r="V20" s="8">
        <v>1.64</v>
      </c>
      <c r="W20" s="8">
        <v>1.1000000000000001</v>
      </c>
      <c r="X20" s="8">
        <v>1.6</v>
      </c>
      <c r="Y20" s="8">
        <v>1.6</v>
      </c>
      <c r="Z20" s="8">
        <v>1.61</v>
      </c>
      <c r="AA20" s="8">
        <v>1.6</v>
      </c>
      <c r="AD20" s="33"/>
      <c r="AE20" s="33"/>
      <c r="AF20" s="33"/>
    </row>
    <row r="21" spans="1:32" ht="15.75" thickBot="1" x14ac:dyDescent="0.3">
      <c r="A21" s="9" t="s">
        <v>53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D21" s="33"/>
      <c r="AE21" s="33"/>
      <c r="AF21" s="33"/>
    </row>
    <row r="22" spans="1:32" ht="15.75" thickBot="1" x14ac:dyDescent="0.3">
      <c r="A22" s="9" t="s">
        <v>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D22" s="33"/>
      <c r="AE22" s="33"/>
      <c r="AF22" s="33"/>
    </row>
    <row r="23" spans="1:32" ht="15.75" thickBot="1" x14ac:dyDescent="0.3">
      <c r="A23" s="9" t="s">
        <v>55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D23" s="33"/>
      <c r="AE23" s="33"/>
      <c r="AF23" s="33"/>
    </row>
    <row r="24" spans="1:32" ht="15.75" thickBot="1" x14ac:dyDescent="0.3">
      <c r="A24" s="9" t="s">
        <v>56</v>
      </c>
      <c r="B24" s="8"/>
      <c r="C24" s="8"/>
      <c r="D24" s="8">
        <v>1.5</v>
      </c>
      <c r="E24" s="8">
        <v>1.64</v>
      </c>
      <c r="F24" s="8"/>
      <c r="G24" s="8">
        <v>1.61</v>
      </c>
      <c r="H24" s="8">
        <v>2.0699999999999998</v>
      </c>
      <c r="I24" s="8">
        <v>1.63</v>
      </c>
      <c r="J24" s="8">
        <v>1.845</v>
      </c>
      <c r="K24" s="8">
        <v>2.29</v>
      </c>
      <c r="L24" s="8">
        <v>2.08</v>
      </c>
      <c r="M24" s="8">
        <v>2.21</v>
      </c>
      <c r="N24" s="8">
        <v>2.69</v>
      </c>
      <c r="O24" s="8">
        <v>2.08</v>
      </c>
      <c r="P24" s="8">
        <v>2.86</v>
      </c>
      <c r="Q24" s="8">
        <v>2.38</v>
      </c>
      <c r="R24" s="8">
        <v>2.3759999999999999</v>
      </c>
      <c r="S24" s="8">
        <v>2.1800000000000002</v>
      </c>
      <c r="T24" s="8">
        <v>1.68</v>
      </c>
      <c r="U24" s="8">
        <v>2.92</v>
      </c>
      <c r="V24" s="8">
        <v>1.73</v>
      </c>
      <c r="W24" s="8">
        <v>3.15</v>
      </c>
      <c r="X24" s="8">
        <v>3.19</v>
      </c>
      <c r="Y24" s="8">
        <v>3.15</v>
      </c>
      <c r="Z24" s="8">
        <v>3.1850000000000001</v>
      </c>
      <c r="AA24" s="8">
        <v>3.21</v>
      </c>
      <c r="AD24" s="33"/>
      <c r="AE24" s="33"/>
      <c r="AF24" s="33"/>
    </row>
    <row r="25" spans="1:32" ht="15.75" thickBot="1" x14ac:dyDescent="0.3">
      <c r="A25" s="9" t="s">
        <v>57</v>
      </c>
      <c r="B25" s="8">
        <v>1.01</v>
      </c>
      <c r="C25" s="8">
        <v>1.01</v>
      </c>
      <c r="D25" s="8">
        <v>1</v>
      </c>
      <c r="E25" s="8">
        <v>1</v>
      </c>
      <c r="F25" s="8"/>
      <c r="G25" s="8">
        <v>0.99099999999999999</v>
      </c>
      <c r="H25" s="8">
        <v>0.98</v>
      </c>
      <c r="I25" s="8">
        <v>0.99</v>
      </c>
      <c r="J25" s="8">
        <v>1</v>
      </c>
      <c r="K25" s="8">
        <v>1</v>
      </c>
      <c r="L25" s="8">
        <v>0.95</v>
      </c>
      <c r="M25" s="8">
        <v>0.96</v>
      </c>
      <c r="N25" s="8">
        <v>0.98</v>
      </c>
      <c r="O25" s="8">
        <v>0.97</v>
      </c>
      <c r="P25" s="8">
        <v>0.93</v>
      </c>
      <c r="Q25" s="8">
        <v>0.98</v>
      </c>
      <c r="R25" s="8">
        <v>0.98499999999999999</v>
      </c>
      <c r="S25" s="8">
        <v>1</v>
      </c>
      <c r="T25" s="8">
        <v>0.96</v>
      </c>
      <c r="U25" s="8">
        <v>0.75</v>
      </c>
      <c r="V25" s="8">
        <v>0.23</v>
      </c>
      <c r="W25" s="8">
        <v>0.92</v>
      </c>
      <c r="X25" s="8">
        <v>0.79</v>
      </c>
      <c r="Y25" s="8">
        <v>0.81</v>
      </c>
      <c r="Z25" s="8">
        <v>0.9</v>
      </c>
      <c r="AA25" s="8">
        <v>0.81</v>
      </c>
      <c r="AD25" s="33"/>
      <c r="AE25" s="33"/>
      <c r="AF25" s="33"/>
    </row>
    <row r="26" spans="1:32" x14ac:dyDescent="0.25">
      <c r="AB26" s="33"/>
      <c r="AC26" s="33"/>
      <c r="AD26" s="33"/>
      <c r="AE26" s="33"/>
      <c r="AF26" s="33"/>
    </row>
    <row r="27" spans="1:32" ht="15.75" thickBot="1" x14ac:dyDescent="0.3">
      <c r="A27" s="20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D27" s="33"/>
      <c r="AE27" s="33"/>
      <c r="AF27" s="33"/>
    </row>
    <row r="28" spans="1:32" ht="15.75" thickBot="1" x14ac:dyDescent="0.3">
      <c r="A28" s="9" t="s">
        <v>5</v>
      </c>
      <c r="B28" s="8">
        <f t="shared" ref="B28:L28" si="1">SUM(B10:B27)</f>
        <v>44.171999999999997</v>
      </c>
      <c r="C28" s="8">
        <f t="shared" si="1"/>
        <v>44.587999999999994</v>
      </c>
      <c r="D28" s="8">
        <f t="shared" si="1"/>
        <v>44.652000000000001</v>
      </c>
      <c r="E28" s="8">
        <f t="shared" si="1"/>
        <v>44.127000000000002</v>
      </c>
      <c r="F28" s="8">
        <f t="shared" si="1"/>
        <v>0</v>
      </c>
      <c r="G28" s="8">
        <f t="shared" si="1"/>
        <v>44.56</v>
      </c>
      <c r="H28" s="8">
        <f t="shared" si="1"/>
        <v>43.371999999999993</v>
      </c>
      <c r="I28" s="8">
        <f t="shared" si="1"/>
        <v>44.484999999999999</v>
      </c>
      <c r="J28" s="8">
        <f t="shared" si="1"/>
        <v>44.822999999999993</v>
      </c>
      <c r="K28" s="8">
        <f t="shared" si="1"/>
        <v>44.776999999999994</v>
      </c>
      <c r="L28" s="8">
        <f t="shared" si="1"/>
        <v>44.599000000000011</v>
      </c>
      <c r="M28" s="8">
        <f>SUM(M11:M27)</f>
        <v>43.098999999999997</v>
      </c>
      <c r="N28" s="8">
        <f t="shared" ref="N28:U28" si="2">SUM(N10:N27)</f>
        <v>44.669999999999995</v>
      </c>
      <c r="O28" s="8">
        <f t="shared" si="2"/>
        <v>44.548000000000002</v>
      </c>
      <c r="P28" s="8">
        <f t="shared" si="2"/>
        <v>44.048999999999999</v>
      </c>
      <c r="Q28" s="8">
        <f t="shared" si="2"/>
        <v>44.406999999999996</v>
      </c>
      <c r="R28" s="8">
        <f t="shared" si="2"/>
        <v>44.071999999999996</v>
      </c>
      <c r="S28" s="8">
        <f t="shared" si="2"/>
        <v>44.383000000000003</v>
      </c>
      <c r="T28" s="8">
        <f t="shared" si="2"/>
        <v>44.639000000000003</v>
      </c>
      <c r="U28" s="8">
        <f t="shared" si="2"/>
        <v>44.676000000000002</v>
      </c>
      <c r="V28" s="8">
        <f t="shared" ref="V28:AA28" si="3">SUM(V10:V27)</f>
        <v>44.027999999999992</v>
      </c>
      <c r="W28" s="8">
        <f t="shared" si="3"/>
        <v>45.205000000000005</v>
      </c>
      <c r="X28" s="8">
        <f t="shared" si="3"/>
        <v>45.11999999999999</v>
      </c>
      <c r="Y28" s="8">
        <f t="shared" si="3"/>
        <v>45.238</v>
      </c>
      <c r="Z28" s="8">
        <f t="shared" si="3"/>
        <v>45.288000000000004</v>
      </c>
      <c r="AA28" s="8">
        <f t="shared" si="3"/>
        <v>45.329000000000001</v>
      </c>
      <c r="AD28" s="33"/>
      <c r="AE28" s="33"/>
      <c r="AF28" s="33"/>
    </row>
    <row r="29" spans="1:32" ht="15.75" thickBot="1" x14ac:dyDescent="0.3">
      <c r="AD29" s="33"/>
      <c r="AE29" s="33"/>
      <c r="AF29" s="33"/>
    </row>
    <row r="30" spans="1:32" ht="15.75" thickBot="1" x14ac:dyDescent="0.3">
      <c r="A30" s="9" t="s">
        <v>58</v>
      </c>
      <c r="B30" s="9">
        <f t="shared" ref="B30:AA30" si="4">B6-B28</f>
        <v>-7.4959999999999951</v>
      </c>
      <c r="C30" s="9">
        <f t="shared" si="4"/>
        <v>-0.71099999999999142</v>
      </c>
      <c r="D30" s="9">
        <f t="shared" si="4"/>
        <v>-2.0240000000000009</v>
      </c>
      <c r="E30" s="9">
        <f t="shared" si="4"/>
        <v>-0.55700000000000216</v>
      </c>
      <c r="F30" s="9">
        <f t="shared" si="4"/>
        <v>0</v>
      </c>
      <c r="G30" s="9">
        <f t="shared" si="4"/>
        <v>0.41799999999999216</v>
      </c>
      <c r="H30" s="9">
        <f t="shared" si="4"/>
        <v>0.69700000000000983</v>
      </c>
      <c r="I30" s="9">
        <f t="shared" si="4"/>
        <v>-3.5039999999999978</v>
      </c>
      <c r="J30" s="9">
        <f t="shared" si="4"/>
        <v>1.63900000000001</v>
      </c>
      <c r="K30" s="9">
        <f t="shared" si="4"/>
        <v>2.1140000000000043</v>
      </c>
      <c r="L30" s="9">
        <f t="shared" si="4"/>
        <v>3.0849999999999937</v>
      </c>
      <c r="M30" s="9">
        <f t="shared" si="4"/>
        <v>1.2749999999999986</v>
      </c>
      <c r="N30" s="9">
        <f t="shared" si="4"/>
        <v>0.91000000000000369</v>
      </c>
      <c r="O30" s="9">
        <f t="shared" si="4"/>
        <v>0.40599999999999881</v>
      </c>
      <c r="P30" s="9">
        <f t="shared" si="4"/>
        <v>1.5120000000000005</v>
      </c>
      <c r="Q30" s="9">
        <f t="shared" si="4"/>
        <v>2.436000000000007</v>
      </c>
      <c r="R30" s="9">
        <f t="shared" si="4"/>
        <v>-3.4999999999996589E-2</v>
      </c>
      <c r="S30" s="9">
        <f t="shared" si="4"/>
        <v>1.1459999999999937</v>
      </c>
      <c r="T30" s="9">
        <f t="shared" si="4"/>
        <v>-0.32600000000000762</v>
      </c>
      <c r="U30" s="9">
        <f t="shared" si="4"/>
        <v>3.5279999999999916</v>
      </c>
      <c r="V30" s="9">
        <f t="shared" si="4"/>
        <v>7.8750000000000071</v>
      </c>
      <c r="W30" s="9">
        <f t="shared" si="4"/>
        <v>1.0489999999999995</v>
      </c>
      <c r="X30" s="9">
        <f t="shared" si="4"/>
        <v>0.21000000000001506</v>
      </c>
      <c r="Y30" s="9">
        <f t="shared" si="4"/>
        <v>1.8049999999999997</v>
      </c>
      <c r="Z30" s="9">
        <f t="shared" si="4"/>
        <v>7.2899999999999991</v>
      </c>
      <c r="AA30" s="9">
        <f t="shared" si="4"/>
        <v>-0.76699999999999591</v>
      </c>
      <c r="AD30" s="33"/>
      <c r="AE30" s="33"/>
      <c r="AF30" s="33"/>
    </row>
    <row r="31" spans="1:32" x14ac:dyDescent="0.25">
      <c r="AD31" s="33"/>
      <c r="AE31" s="33"/>
      <c r="AF31" s="33"/>
    </row>
    <row r="32" spans="1:32" ht="27" thickBot="1" x14ac:dyDescent="0.45">
      <c r="A32" s="45" t="s">
        <v>59</v>
      </c>
      <c r="B32" s="45"/>
      <c r="C32" s="45"/>
    </row>
    <row r="33" spans="1:27" ht="15.75" thickBot="1" x14ac:dyDescent="0.3">
      <c r="A33" s="9" t="s">
        <v>60</v>
      </c>
      <c r="B33" s="8">
        <v>0.77900000000000003</v>
      </c>
      <c r="C33" s="9">
        <v>0.80500000000000005</v>
      </c>
      <c r="D33" s="8">
        <v>0.79500000000000004</v>
      </c>
      <c r="E33" s="9">
        <v>0.79800000000000004</v>
      </c>
      <c r="F33" s="9"/>
      <c r="G33" s="9">
        <v>0.77500000000000002</v>
      </c>
      <c r="H33" s="8">
        <v>0.8</v>
      </c>
      <c r="I33" s="9">
        <v>0.78100000000000003</v>
      </c>
      <c r="J33" s="9">
        <v>0.79300000000000004</v>
      </c>
      <c r="K33" s="9">
        <v>0.78300000000000003</v>
      </c>
      <c r="L33" s="9">
        <v>0.79800000000000004</v>
      </c>
      <c r="M33" s="9">
        <v>0.79500000000000004</v>
      </c>
      <c r="N33" s="9">
        <v>0.78800000000000003</v>
      </c>
      <c r="O33" s="9">
        <v>0.627</v>
      </c>
      <c r="P33" s="9">
        <v>0.63100000000000001</v>
      </c>
      <c r="Q33" s="9">
        <v>0.63500000000000001</v>
      </c>
      <c r="R33" s="9">
        <v>0.627</v>
      </c>
      <c r="S33" s="9">
        <v>0.436</v>
      </c>
      <c r="T33" s="9">
        <v>0.79300000000000004</v>
      </c>
      <c r="U33" s="9">
        <v>0.80400000000000005</v>
      </c>
      <c r="V33" s="9">
        <v>0.79300000000000004</v>
      </c>
      <c r="W33" s="9">
        <v>0.78900000000000003</v>
      </c>
      <c r="X33" s="9">
        <v>0.79600000000000004</v>
      </c>
      <c r="Y33" s="9">
        <v>0.78100000000000003</v>
      </c>
      <c r="Z33" s="9">
        <v>0.79500000000000004</v>
      </c>
      <c r="AA33" s="9">
        <v>0.78100000000000003</v>
      </c>
    </row>
    <row r="34" spans="1:27" ht="15.75" thickBot="1" x14ac:dyDescent="0.3">
      <c r="Q34" s="17"/>
    </row>
    <row r="35" spans="1:27" ht="15.75" thickBot="1" x14ac:dyDescent="0.3">
      <c r="A35" s="9" t="s">
        <v>39</v>
      </c>
      <c r="B35" s="9">
        <f t="shared" ref="B35:AA35" si="5">SUM(B33:B34)</f>
        <v>0.77900000000000003</v>
      </c>
      <c r="C35" s="9">
        <f t="shared" si="5"/>
        <v>0.80500000000000005</v>
      </c>
      <c r="D35" s="9">
        <f t="shared" si="5"/>
        <v>0.79500000000000004</v>
      </c>
      <c r="E35" s="9">
        <f t="shared" si="5"/>
        <v>0.79800000000000004</v>
      </c>
      <c r="F35" s="9">
        <f t="shared" si="5"/>
        <v>0</v>
      </c>
      <c r="G35" s="9">
        <f t="shared" si="5"/>
        <v>0.77500000000000002</v>
      </c>
      <c r="H35" s="9">
        <f t="shared" si="5"/>
        <v>0.8</v>
      </c>
      <c r="I35" s="9">
        <f t="shared" si="5"/>
        <v>0.78100000000000003</v>
      </c>
      <c r="J35" s="9">
        <f t="shared" si="5"/>
        <v>0.79300000000000004</v>
      </c>
      <c r="K35" s="9">
        <f t="shared" si="5"/>
        <v>0.78300000000000003</v>
      </c>
      <c r="L35" s="9">
        <f t="shared" si="5"/>
        <v>0.79800000000000004</v>
      </c>
      <c r="M35" s="9">
        <f t="shared" si="5"/>
        <v>0.79500000000000004</v>
      </c>
      <c r="N35" s="9">
        <f t="shared" si="5"/>
        <v>0.78800000000000003</v>
      </c>
      <c r="O35" s="9">
        <f t="shared" si="5"/>
        <v>0.627</v>
      </c>
      <c r="P35" s="9">
        <f t="shared" si="5"/>
        <v>0.63100000000000001</v>
      </c>
      <c r="Q35" s="8">
        <f t="shared" si="5"/>
        <v>0.63500000000000001</v>
      </c>
      <c r="R35" s="9">
        <f t="shared" si="5"/>
        <v>0.627</v>
      </c>
      <c r="S35" s="9">
        <f t="shared" si="5"/>
        <v>0.436</v>
      </c>
      <c r="T35" s="9">
        <f t="shared" si="5"/>
        <v>0.79300000000000004</v>
      </c>
      <c r="U35" s="9">
        <f t="shared" si="5"/>
        <v>0.80400000000000005</v>
      </c>
      <c r="V35" s="9">
        <f t="shared" si="5"/>
        <v>0.79300000000000004</v>
      </c>
      <c r="W35" s="9">
        <f t="shared" si="5"/>
        <v>0.78900000000000003</v>
      </c>
      <c r="X35" s="9">
        <f t="shared" si="5"/>
        <v>0.79600000000000004</v>
      </c>
      <c r="Y35" s="9">
        <f t="shared" si="5"/>
        <v>0.78100000000000003</v>
      </c>
      <c r="Z35" s="9">
        <f t="shared" si="5"/>
        <v>0.79500000000000004</v>
      </c>
      <c r="AA35" s="9">
        <f t="shared" si="5"/>
        <v>0.78100000000000003</v>
      </c>
    </row>
    <row r="37" spans="1:27" ht="27" thickBot="1" x14ac:dyDescent="0.45">
      <c r="A37" s="45" t="s">
        <v>61</v>
      </c>
      <c r="B37" s="45"/>
      <c r="C37" s="45"/>
    </row>
    <row r="38" spans="1:27" ht="15.75" thickBot="1" x14ac:dyDescent="0.3">
      <c r="A38" s="9" t="s">
        <v>62</v>
      </c>
      <c r="B38" s="8">
        <v>1.861</v>
      </c>
      <c r="C38" s="8">
        <v>1.71</v>
      </c>
      <c r="D38" s="8">
        <v>1.536</v>
      </c>
      <c r="E38" s="8">
        <v>3.258</v>
      </c>
      <c r="F38" s="8"/>
      <c r="G38" s="8">
        <v>0.875</v>
      </c>
      <c r="H38" s="8">
        <f>(525+503+373)/1000</f>
        <v>1.401</v>
      </c>
      <c r="I38" s="8">
        <v>1.5509999999999999</v>
      </c>
      <c r="J38" s="8">
        <v>1.427</v>
      </c>
      <c r="K38" s="8">
        <f>(804+326+459)/1000</f>
        <v>1.589</v>
      </c>
      <c r="L38" s="8">
        <f>(905+373+525)/1000</f>
        <v>1.8029999999999999</v>
      </c>
      <c r="M38" s="8">
        <v>1.7989999999999999</v>
      </c>
      <c r="N38" s="8">
        <v>1.508</v>
      </c>
      <c r="O38" s="8">
        <v>1.476</v>
      </c>
      <c r="P38" s="8">
        <v>1.4510000000000001</v>
      </c>
      <c r="Q38" s="8">
        <v>1.401</v>
      </c>
      <c r="R38" s="8">
        <f>(503+326+525)/1000</f>
        <v>1.3540000000000001</v>
      </c>
      <c r="S38" s="8">
        <f>(375+326+525)/1000</f>
        <v>1.226</v>
      </c>
      <c r="T38" s="8">
        <v>1.103</v>
      </c>
      <c r="U38" s="8">
        <v>1.0740000000000001</v>
      </c>
      <c r="V38" s="8">
        <v>1.149</v>
      </c>
      <c r="W38" s="8">
        <f>(101+373+525)/1000</f>
        <v>0.999</v>
      </c>
      <c r="X38" s="8">
        <f>(176+326+525)/1000</f>
        <v>1.0269999999999999</v>
      </c>
      <c r="Y38" s="8">
        <v>0.89800000000000002</v>
      </c>
      <c r="Z38" s="8">
        <v>1.2729999999999999</v>
      </c>
      <c r="AA38" s="8">
        <v>1.149</v>
      </c>
    </row>
    <row r="39" spans="1:27" ht="15.75" thickBot="1" x14ac:dyDescent="0.3">
      <c r="A39" s="9" t="s">
        <v>63</v>
      </c>
      <c r="B39" s="8"/>
      <c r="C39" s="8"/>
      <c r="D39" s="8"/>
      <c r="E39" s="8"/>
      <c r="F39" s="8"/>
      <c r="G39" s="8"/>
      <c r="H39" s="8">
        <v>0.77</v>
      </c>
      <c r="I39" s="8"/>
      <c r="J39" s="8"/>
      <c r="K39" s="8">
        <v>0.77</v>
      </c>
      <c r="L39" s="8">
        <v>0.70699999999999996</v>
      </c>
      <c r="M39" s="8"/>
      <c r="N39" s="8"/>
      <c r="O39" s="8"/>
      <c r="P39" s="8"/>
      <c r="Q39" s="8"/>
      <c r="R39" s="8">
        <v>0.70699999999999996</v>
      </c>
      <c r="S39" s="8">
        <v>0.70699999999999996</v>
      </c>
      <c r="T39" s="8"/>
      <c r="U39" s="8"/>
      <c r="V39" s="8"/>
      <c r="W39" s="8">
        <v>0.70699999999999996</v>
      </c>
      <c r="X39" s="8">
        <v>0.70699999999999996</v>
      </c>
      <c r="Y39" s="8"/>
      <c r="Z39" s="8"/>
      <c r="AA39" s="8"/>
    </row>
    <row r="40" spans="1:27" ht="15.75" thickBot="1" x14ac:dyDescent="0.3">
      <c r="A40" s="9" t="s">
        <v>64</v>
      </c>
      <c r="B40" s="8">
        <v>30.78</v>
      </c>
      <c r="C40" s="8">
        <v>30.709</v>
      </c>
      <c r="D40" s="8">
        <v>30.875</v>
      </c>
      <c r="E40" s="8">
        <v>29.853000000000002</v>
      </c>
      <c r="F40" s="8"/>
      <c r="G40" s="8">
        <v>30.626999999999999</v>
      </c>
      <c r="H40" s="8">
        <v>30.773</v>
      </c>
      <c r="I40" s="8">
        <v>30.428000000000001</v>
      </c>
      <c r="J40" s="8">
        <v>30.62</v>
      </c>
      <c r="K40" s="8">
        <v>30.978000000000002</v>
      </c>
      <c r="L40" s="8">
        <v>30.157</v>
      </c>
      <c r="M40" s="8">
        <v>30.462</v>
      </c>
      <c r="N40" s="8">
        <v>30.091999999999999</v>
      </c>
      <c r="O40" s="8">
        <v>30.065000000000001</v>
      </c>
      <c r="P40" s="8">
        <v>30.370999999999999</v>
      </c>
      <c r="Q40" s="8">
        <v>30.286999999999999</v>
      </c>
      <c r="R40" s="8">
        <v>30.495000000000001</v>
      </c>
      <c r="S40" s="8">
        <v>31.234000000000002</v>
      </c>
      <c r="T40" s="8">
        <v>29.779</v>
      </c>
      <c r="U40" s="8">
        <v>30.494</v>
      </c>
      <c r="V40" s="8">
        <v>29.887</v>
      </c>
      <c r="W40" s="8">
        <v>29.274000000000001</v>
      </c>
      <c r="X40" s="8">
        <v>30.177</v>
      </c>
      <c r="Y40" s="8">
        <v>30.753</v>
      </c>
      <c r="Z40" s="8">
        <v>30.088999999999999</v>
      </c>
      <c r="AA40" s="8">
        <v>29.780999999999999</v>
      </c>
    </row>
    <row r="41" spans="1:27" ht="15.75" thickBot="1" x14ac:dyDescent="0.3">
      <c r="A41" s="9" t="s">
        <v>65</v>
      </c>
      <c r="B41" s="8">
        <v>1.177</v>
      </c>
      <c r="C41" s="8">
        <v>1.284</v>
      </c>
      <c r="D41" s="8">
        <v>1.177</v>
      </c>
      <c r="E41" s="8">
        <v>0.95</v>
      </c>
      <c r="F41" s="8"/>
      <c r="G41" s="8">
        <v>0.76</v>
      </c>
      <c r="H41" s="8">
        <v>0.85499999999999998</v>
      </c>
      <c r="I41" s="8">
        <v>0.95</v>
      </c>
      <c r="J41" s="8">
        <v>0.95</v>
      </c>
      <c r="K41" s="8">
        <v>1.1399999999999999</v>
      </c>
      <c r="L41" s="8">
        <v>1.0449999999999999</v>
      </c>
      <c r="M41" s="8">
        <v>0.95</v>
      </c>
      <c r="N41" s="8">
        <v>1.0449999999999999</v>
      </c>
      <c r="O41" s="8">
        <v>0.95</v>
      </c>
      <c r="P41" s="8">
        <v>0.95</v>
      </c>
      <c r="Q41" s="8">
        <v>0.95</v>
      </c>
      <c r="R41" s="8">
        <v>0.95</v>
      </c>
      <c r="S41" s="8">
        <v>0.56999999999999995</v>
      </c>
      <c r="T41" s="8">
        <v>0.76</v>
      </c>
      <c r="U41" s="8">
        <v>0.76</v>
      </c>
      <c r="V41" s="8">
        <v>1.0449999999999999</v>
      </c>
      <c r="W41" s="8">
        <v>0.95</v>
      </c>
      <c r="X41" s="8">
        <v>0.95</v>
      </c>
      <c r="Y41" s="8">
        <v>1.07</v>
      </c>
      <c r="Z41" s="8">
        <v>1.07</v>
      </c>
      <c r="AA41" s="8">
        <v>1.177</v>
      </c>
    </row>
    <row r="42" spans="1:27" ht="15.75" thickBot="1" x14ac:dyDescent="0.3">
      <c r="A42" s="9" t="s">
        <v>66</v>
      </c>
      <c r="B42" s="8">
        <v>0.86299999999999999</v>
      </c>
      <c r="C42" s="8">
        <v>0.86</v>
      </c>
      <c r="D42" s="8">
        <v>0.84</v>
      </c>
      <c r="E42" s="8">
        <v>0.88300000000000001</v>
      </c>
      <c r="F42" s="8"/>
      <c r="G42" s="8">
        <v>0.85099999999999998</v>
      </c>
      <c r="H42" s="8">
        <v>0.88100000000000001</v>
      </c>
      <c r="I42" s="8">
        <v>0.93300000000000005</v>
      </c>
      <c r="J42" s="8">
        <v>0.85099999999999998</v>
      </c>
      <c r="K42" s="8">
        <v>0.88100000000000001</v>
      </c>
      <c r="L42" s="8">
        <v>0.86299999999999999</v>
      </c>
      <c r="M42" s="8">
        <v>0.85399999999999998</v>
      </c>
      <c r="N42" s="8">
        <v>0.25</v>
      </c>
      <c r="O42" s="8">
        <v>0.89600000000000002</v>
      </c>
      <c r="P42" s="8">
        <v>0.85399999999999998</v>
      </c>
      <c r="Q42" s="8">
        <v>0.81899999999999995</v>
      </c>
      <c r="R42" s="8">
        <v>0.96</v>
      </c>
      <c r="S42" s="8">
        <v>0.97599999999999998</v>
      </c>
      <c r="T42" s="8">
        <v>1.004</v>
      </c>
      <c r="U42" s="8">
        <v>0.93100000000000005</v>
      </c>
      <c r="V42" s="8">
        <v>0.82</v>
      </c>
      <c r="W42" s="8">
        <v>0.84599999999999997</v>
      </c>
      <c r="X42" s="8">
        <v>0.92400000000000004</v>
      </c>
      <c r="Y42" s="8">
        <v>0.621</v>
      </c>
      <c r="Z42" s="8">
        <v>0.75700000000000001</v>
      </c>
      <c r="AA42" s="8">
        <v>0.69499999999999995</v>
      </c>
    </row>
    <row r="43" spans="1:27" ht="15.75" thickBot="1" x14ac:dyDescent="0.3">
      <c r="A43" s="9" t="s">
        <v>67</v>
      </c>
      <c r="B43" s="8">
        <v>2.7E-2</v>
      </c>
      <c r="C43" s="8">
        <v>4.1000000000000002E-2</v>
      </c>
      <c r="D43" s="8">
        <v>4.1000000000000002E-2</v>
      </c>
      <c r="E43" s="8">
        <v>6.0999999999999999E-2</v>
      </c>
      <c r="F43" s="8"/>
      <c r="G43" s="8">
        <v>8.1000000000000003E-2</v>
      </c>
      <c r="H43" s="8">
        <v>8.1000000000000003E-2</v>
      </c>
      <c r="I43" s="8">
        <v>8.1000000000000003E-2</v>
      </c>
      <c r="J43" s="8">
        <v>8.1000000000000003E-2</v>
      </c>
      <c r="K43" s="8">
        <v>8.1000000000000003E-2</v>
      </c>
      <c r="L43" s="8">
        <v>9.5000000000000001E-2</v>
      </c>
      <c r="M43" s="8">
        <v>0.216</v>
      </c>
      <c r="N43" s="8">
        <v>0.216</v>
      </c>
      <c r="O43" s="8">
        <v>0.189</v>
      </c>
      <c r="P43" s="8">
        <v>0.19600000000000001</v>
      </c>
      <c r="Q43" s="8">
        <v>0.14199999999999999</v>
      </c>
      <c r="R43" s="8">
        <v>8.1000000000000003E-2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0.112</v>
      </c>
      <c r="Z43" s="8">
        <v>8.1000000000000003E-2</v>
      </c>
      <c r="AA43" s="8">
        <v>0.16200000000000001</v>
      </c>
    </row>
    <row r="45" spans="1:27" ht="15.75" thickBot="1" x14ac:dyDescent="0.3"/>
    <row r="46" spans="1:27" ht="15.75" thickBot="1" x14ac:dyDescent="0.3">
      <c r="A46" s="9" t="s">
        <v>39</v>
      </c>
      <c r="B46" s="9">
        <f>SUM(B37:B44)</f>
        <v>34.707999999999998</v>
      </c>
      <c r="C46" s="9">
        <f t="shared" ref="C46:AA46" si="6">SUM(C37:C44)</f>
        <v>34.603999999999992</v>
      </c>
      <c r="D46" s="9">
        <f t="shared" si="6"/>
        <v>34.469000000000001</v>
      </c>
      <c r="E46" s="9">
        <f t="shared" si="6"/>
        <v>35.00500000000001</v>
      </c>
      <c r="F46" s="9">
        <f t="shared" si="6"/>
        <v>0</v>
      </c>
      <c r="G46" s="9">
        <f t="shared" si="6"/>
        <v>33.194000000000003</v>
      </c>
      <c r="H46" s="9">
        <f t="shared" si="6"/>
        <v>34.761000000000003</v>
      </c>
      <c r="I46" s="9">
        <f t="shared" si="6"/>
        <v>33.943000000000005</v>
      </c>
      <c r="J46" s="9">
        <f t="shared" si="6"/>
        <v>33.929000000000009</v>
      </c>
      <c r="K46" s="9">
        <f t="shared" si="6"/>
        <v>35.439000000000007</v>
      </c>
      <c r="L46" s="9">
        <f t="shared" si="6"/>
        <v>34.67</v>
      </c>
      <c r="M46" s="9">
        <f t="shared" si="6"/>
        <v>34.281000000000006</v>
      </c>
      <c r="N46" s="9">
        <f t="shared" si="6"/>
        <v>33.110999999999997</v>
      </c>
      <c r="O46" s="9">
        <f t="shared" si="6"/>
        <v>33.576000000000001</v>
      </c>
      <c r="P46" s="9">
        <f t="shared" si="6"/>
        <v>33.821999999999996</v>
      </c>
      <c r="Q46" s="9">
        <f t="shared" si="6"/>
        <v>33.599000000000004</v>
      </c>
      <c r="R46" s="9">
        <f t="shared" si="6"/>
        <v>34.547000000000004</v>
      </c>
      <c r="S46" s="9">
        <f t="shared" si="6"/>
        <v>34.713000000000001</v>
      </c>
      <c r="T46" s="9">
        <f t="shared" si="6"/>
        <v>32.646000000000001</v>
      </c>
      <c r="U46" s="9">
        <f t="shared" si="6"/>
        <v>33.259</v>
      </c>
      <c r="V46" s="9">
        <f t="shared" si="6"/>
        <v>32.901000000000003</v>
      </c>
      <c r="W46" s="9">
        <f t="shared" si="6"/>
        <v>32.775999999999996</v>
      </c>
      <c r="X46" s="9">
        <f t="shared" si="6"/>
        <v>33.785000000000004</v>
      </c>
      <c r="Y46" s="9">
        <f t="shared" si="6"/>
        <v>33.454000000000001</v>
      </c>
      <c r="Z46" s="9">
        <f t="shared" si="6"/>
        <v>33.269999999999996</v>
      </c>
      <c r="AA46" s="9">
        <f t="shared" si="6"/>
        <v>32.963999999999999</v>
      </c>
    </row>
    <row r="47" spans="1:27" ht="15.75" thickBot="1" x14ac:dyDescent="0.3"/>
    <row r="48" spans="1:27" ht="15.75" thickBot="1" x14ac:dyDescent="0.3">
      <c r="A48" s="9" t="s">
        <v>58</v>
      </c>
      <c r="B48" s="9">
        <f t="shared" ref="B48:AA48" si="7">B28-B35-B46</f>
        <v>8.6849999999999952</v>
      </c>
      <c r="C48" s="9">
        <f t="shared" si="7"/>
        <v>9.179000000000002</v>
      </c>
      <c r="D48" s="9">
        <f t="shared" si="7"/>
        <v>9.3879999999999981</v>
      </c>
      <c r="E48" s="9">
        <f t="shared" si="7"/>
        <v>8.323999999999991</v>
      </c>
      <c r="F48" s="9">
        <f t="shared" si="7"/>
        <v>0</v>
      </c>
      <c r="G48" s="9">
        <f t="shared" si="7"/>
        <v>10.591000000000001</v>
      </c>
      <c r="H48" s="9">
        <f t="shared" si="7"/>
        <v>7.8109999999999928</v>
      </c>
      <c r="I48" s="9">
        <f t="shared" si="7"/>
        <v>9.7609999999999957</v>
      </c>
      <c r="J48" s="9">
        <f t="shared" si="7"/>
        <v>10.100999999999985</v>
      </c>
      <c r="K48" s="8">
        <f t="shared" si="7"/>
        <v>8.5549999999999855</v>
      </c>
      <c r="L48" s="8">
        <f t="shared" si="7"/>
        <v>9.1310000000000073</v>
      </c>
      <c r="M48" s="8">
        <f t="shared" si="7"/>
        <v>8.022999999999989</v>
      </c>
      <c r="N48" s="8">
        <f t="shared" si="7"/>
        <v>10.771000000000001</v>
      </c>
      <c r="O48" s="8">
        <f t="shared" si="7"/>
        <v>10.344999999999999</v>
      </c>
      <c r="P48" s="8">
        <f t="shared" si="7"/>
        <v>9.5960000000000036</v>
      </c>
      <c r="Q48" s="8">
        <f t="shared" si="7"/>
        <v>10.172999999999995</v>
      </c>
      <c r="R48" s="8">
        <f t="shared" si="7"/>
        <v>8.897999999999989</v>
      </c>
      <c r="S48" s="8">
        <f t="shared" si="7"/>
        <v>9.2340000000000018</v>
      </c>
      <c r="T48" s="8">
        <f t="shared" si="7"/>
        <v>11.200000000000003</v>
      </c>
      <c r="U48" s="8">
        <f t="shared" si="7"/>
        <v>10.613</v>
      </c>
      <c r="V48" s="8">
        <f t="shared" si="7"/>
        <v>10.333999999999989</v>
      </c>
      <c r="W48" s="8">
        <f t="shared" si="7"/>
        <v>11.640000000000008</v>
      </c>
      <c r="X48" s="8">
        <f t="shared" si="7"/>
        <v>10.538999999999987</v>
      </c>
      <c r="Y48" s="8">
        <f t="shared" si="7"/>
        <v>11.003</v>
      </c>
      <c r="Z48" s="8">
        <f t="shared" si="7"/>
        <v>11.223000000000006</v>
      </c>
      <c r="AA48" s="8">
        <f t="shared" si="7"/>
        <v>11.584000000000003</v>
      </c>
    </row>
    <row r="49" spans="1:27" x14ac:dyDescent="0.25">
      <c r="C49" s="24"/>
    </row>
    <row r="51" spans="1:27" ht="27" thickBot="1" x14ac:dyDescent="0.45">
      <c r="A51" s="45" t="s">
        <v>68</v>
      </c>
      <c r="B51" s="45"/>
      <c r="C51" s="45"/>
      <c r="D51" s="1"/>
      <c r="E51" s="1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7" ht="15.75" thickBot="1" x14ac:dyDescent="0.3">
      <c r="A52" s="9" t="s">
        <v>69</v>
      </c>
      <c r="B52" s="8">
        <v>0</v>
      </c>
      <c r="C52" s="8">
        <v>0</v>
      </c>
      <c r="D52" s="8">
        <v>0</v>
      </c>
      <c r="E52" s="8">
        <v>0</v>
      </c>
      <c r="F52" s="10"/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</row>
    <row r="53" spans="1:27" ht="15.75" thickBot="1" x14ac:dyDescent="0.3">
      <c r="A53" s="9" t="s">
        <v>70</v>
      </c>
      <c r="B53" s="8">
        <v>11</v>
      </c>
      <c r="C53" s="8">
        <v>10</v>
      </c>
      <c r="D53" s="8">
        <v>9</v>
      </c>
      <c r="E53" s="8">
        <v>8</v>
      </c>
      <c r="F53" s="8"/>
      <c r="G53" s="8">
        <v>7</v>
      </c>
      <c r="H53" s="8">
        <v>7</v>
      </c>
      <c r="I53" s="8">
        <v>6.9</v>
      </c>
      <c r="J53" s="8">
        <v>6.75</v>
      </c>
      <c r="K53" s="8">
        <v>8.1050000000000004</v>
      </c>
      <c r="L53" s="8">
        <v>7.5</v>
      </c>
      <c r="M53" s="8">
        <v>7.5</v>
      </c>
      <c r="N53" s="8">
        <v>7</v>
      </c>
      <c r="O53" s="8">
        <v>8</v>
      </c>
      <c r="P53" s="8">
        <v>8</v>
      </c>
      <c r="Q53" s="8">
        <v>8</v>
      </c>
      <c r="R53" s="8">
        <v>8.4949999999999992</v>
      </c>
      <c r="S53" s="8">
        <v>8</v>
      </c>
      <c r="T53" s="8">
        <v>8</v>
      </c>
      <c r="U53" s="8">
        <v>8</v>
      </c>
      <c r="V53" s="8">
        <v>8</v>
      </c>
      <c r="W53" s="8">
        <v>6</v>
      </c>
      <c r="X53" s="8">
        <v>5</v>
      </c>
      <c r="Y53" s="8">
        <v>4.5</v>
      </c>
      <c r="Z53" s="8">
        <v>3</v>
      </c>
      <c r="AA53" s="8">
        <v>3</v>
      </c>
    </row>
    <row r="54" spans="1:27" ht="15.75" thickBot="1" x14ac:dyDescent="0.3">
      <c r="A54" s="9" t="s">
        <v>71</v>
      </c>
      <c r="B54" s="8">
        <v>4</v>
      </c>
      <c r="C54" s="8">
        <v>2.375</v>
      </c>
      <c r="D54" s="8">
        <v>1.5</v>
      </c>
      <c r="E54" s="8">
        <v>1.75</v>
      </c>
      <c r="F54" s="8"/>
      <c r="G54" s="8">
        <v>1.75</v>
      </c>
      <c r="H54" s="8">
        <v>1</v>
      </c>
      <c r="I54" s="8">
        <v>1</v>
      </c>
      <c r="J54" s="8">
        <v>0.5</v>
      </c>
      <c r="K54" s="8">
        <v>4.5</v>
      </c>
      <c r="L54" s="8">
        <v>0.45</v>
      </c>
      <c r="M54" s="8">
        <v>0.95</v>
      </c>
      <c r="N54" s="8">
        <v>0.5</v>
      </c>
      <c r="O54" s="8">
        <v>0.2</v>
      </c>
      <c r="P54" s="8">
        <v>1.25</v>
      </c>
      <c r="Q54" s="8">
        <v>1.4</v>
      </c>
      <c r="R54" s="8">
        <v>1.25</v>
      </c>
      <c r="S54" s="8">
        <v>0.6</v>
      </c>
      <c r="T54" s="8">
        <v>1</v>
      </c>
      <c r="U54" s="8">
        <v>1</v>
      </c>
      <c r="V54" s="8">
        <v>2.25</v>
      </c>
      <c r="W54" s="8">
        <v>1.5</v>
      </c>
      <c r="X54" s="8">
        <v>0.6</v>
      </c>
      <c r="Y54" s="8">
        <v>0.6</v>
      </c>
      <c r="Z54" s="8">
        <v>0.8</v>
      </c>
      <c r="AA54" s="8">
        <v>0.7</v>
      </c>
    </row>
    <row r="55" spans="1:27" ht="15.75" thickBot="1" x14ac:dyDescent="0.3">
      <c r="A55" s="9" t="s">
        <v>72</v>
      </c>
      <c r="B55" s="8">
        <v>14</v>
      </c>
      <c r="C55" s="8">
        <v>14.5</v>
      </c>
      <c r="D55" s="8">
        <v>12</v>
      </c>
      <c r="E55" s="8">
        <v>10</v>
      </c>
      <c r="F55" s="8"/>
      <c r="G55" s="8">
        <v>10</v>
      </c>
      <c r="H55" s="8">
        <v>9</v>
      </c>
      <c r="I55" s="8">
        <v>8.5</v>
      </c>
      <c r="J55" s="8">
        <v>8.5</v>
      </c>
      <c r="K55" s="8">
        <v>1.2749999999999999</v>
      </c>
      <c r="L55" s="8">
        <v>5</v>
      </c>
      <c r="M55" s="8">
        <v>6.25</v>
      </c>
      <c r="N55" s="8">
        <v>6</v>
      </c>
      <c r="O55" s="8">
        <v>6</v>
      </c>
      <c r="P55" s="8">
        <v>5.5</v>
      </c>
      <c r="Q55" s="8">
        <v>5</v>
      </c>
      <c r="R55" s="8">
        <v>5</v>
      </c>
      <c r="S55" s="8">
        <v>5</v>
      </c>
      <c r="T55" s="8">
        <v>5</v>
      </c>
      <c r="U55" s="8">
        <v>5.5</v>
      </c>
      <c r="V55" s="8">
        <v>1.5</v>
      </c>
      <c r="W55" s="8">
        <v>7</v>
      </c>
      <c r="X55" s="8">
        <v>8.8000000000000007</v>
      </c>
      <c r="Y55" s="8">
        <v>9</v>
      </c>
      <c r="Z55" s="8">
        <v>9</v>
      </c>
      <c r="AA55" s="8">
        <v>8.9</v>
      </c>
    </row>
    <row r="56" spans="1:27" ht="15.75" thickBot="1" x14ac:dyDescent="0.3">
      <c r="A56" s="9" t="s">
        <v>73</v>
      </c>
      <c r="B56" s="8">
        <v>9</v>
      </c>
      <c r="C56" s="8">
        <v>8</v>
      </c>
      <c r="D56" s="8">
        <v>10</v>
      </c>
      <c r="E56" s="8">
        <v>10</v>
      </c>
      <c r="F56" s="8"/>
      <c r="G56" s="8">
        <v>11</v>
      </c>
      <c r="H56" s="8">
        <v>10</v>
      </c>
      <c r="I56" s="8">
        <v>10.25</v>
      </c>
      <c r="J56" s="8">
        <v>10.25</v>
      </c>
      <c r="K56" s="8">
        <v>9</v>
      </c>
      <c r="L56" s="8">
        <v>9</v>
      </c>
      <c r="M56" s="8">
        <v>9</v>
      </c>
      <c r="N56" s="8">
        <v>9</v>
      </c>
      <c r="O56" s="8">
        <v>9</v>
      </c>
      <c r="P56" s="8">
        <v>9</v>
      </c>
      <c r="Q56" s="8">
        <v>9.5</v>
      </c>
      <c r="R56" s="8">
        <v>9</v>
      </c>
      <c r="S56" s="8">
        <v>10</v>
      </c>
      <c r="T56" s="8">
        <v>9.5</v>
      </c>
      <c r="U56" s="8">
        <v>10</v>
      </c>
      <c r="V56" s="8">
        <v>10</v>
      </c>
      <c r="W56" s="8">
        <v>13</v>
      </c>
      <c r="X56" s="8">
        <v>13.5</v>
      </c>
      <c r="Y56" s="8">
        <v>10</v>
      </c>
      <c r="Z56" s="8">
        <v>12.5</v>
      </c>
      <c r="AA56" s="8">
        <v>12.5</v>
      </c>
    </row>
    <row r="57" spans="1:27" ht="15.75" thickBot="1" x14ac:dyDescent="0.3">
      <c r="A57" s="9" t="s">
        <v>74</v>
      </c>
      <c r="B57" s="8">
        <v>17.928999999999998</v>
      </c>
      <c r="C57" s="8">
        <v>22.745999999999999</v>
      </c>
      <c r="D57" s="8">
        <v>28.388999999999999</v>
      </c>
      <c r="E57" s="8">
        <v>34.459000000000003</v>
      </c>
      <c r="F57" s="8"/>
      <c r="G57" s="8">
        <v>40.238999999999997</v>
      </c>
      <c r="H57" s="8">
        <v>45.929000000000002</v>
      </c>
      <c r="I57" s="8">
        <v>27.704999999999998</v>
      </c>
      <c r="J57" s="8">
        <v>32.720999999999997</v>
      </c>
      <c r="K57" s="8">
        <v>37.889000000000003</v>
      </c>
      <c r="L57" s="8">
        <v>43.241</v>
      </c>
      <c r="M57" s="8">
        <v>49.091000000000001</v>
      </c>
      <c r="N57" s="8">
        <v>54.261000000000003</v>
      </c>
      <c r="O57" s="8">
        <v>47.500999999999998</v>
      </c>
      <c r="P57" s="8">
        <v>52.517000000000003</v>
      </c>
      <c r="Q57" s="8">
        <v>57.822000000000003</v>
      </c>
      <c r="R57" s="8">
        <v>63.527000000000001</v>
      </c>
      <c r="S57" s="8">
        <v>58.215000000000003</v>
      </c>
      <c r="T57" s="8">
        <v>68.034999999999997</v>
      </c>
      <c r="U57" s="8">
        <v>61.2</v>
      </c>
      <c r="V57" s="8">
        <v>68.819999999999993</v>
      </c>
      <c r="W57" s="8">
        <v>73.248999999999995</v>
      </c>
      <c r="X57" s="8">
        <v>66.429000000000002</v>
      </c>
      <c r="Y57" s="8">
        <v>71.593999999999994</v>
      </c>
      <c r="Z57" s="8">
        <v>77.323999999999998</v>
      </c>
      <c r="AA57" s="8">
        <v>69.838999999999999</v>
      </c>
    </row>
    <row r="58" spans="1:27" ht="15.75" thickBot="1" x14ac:dyDescent="0.3">
      <c r="A58" s="9" t="s">
        <v>75</v>
      </c>
      <c r="B58" s="8">
        <v>0</v>
      </c>
      <c r="C58" s="8">
        <v>0</v>
      </c>
      <c r="D58" s="8">
        <v>0</v>
      </c>
      <c r="E58" s="8">
        <v>0</v>
      </c>
      <c r="F58" s="8"/>
      <c r="G58" s="8">
        <v>0</v>
      </c>
      <c r="H58" s="8">
        <v>0</v>
      </c>
      <c r="I58" s="25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</row>
    <row r="59" spans="1:27" ht="15.75" thickBot="1" x14ac:dyDescent="0.3">
      <c r="A59" s="9" t="s">
        <v>76</v>
      </c>
      <c r="B59" s="8"/>
      <c r="C59" s="8"/>
      <c r="D59" s="8"/>
      <c r="E59" s="8"/>
      <c r="F59" s="8"/>
      <c r="G59" s="10"/>
      <c r="H59" s="10"/>
      <c r="I59" s="26"/>
      <c r="J59" s="8"/>
      <c r="K59" s="1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thickBot="1" x14ac:dyDescent="0.3">
      <c r="A60" s="9" t="s">
        <v>77</v>
      </c>
      <c r="B60" s="8">
        <v>36.625999999999998</v>
      </c>
      <c r="C60" s="8">
        <v>15</v>
      </c>
      <c r="D60" s="8">
        <v>16.5</v>
      </c>
      <c r="E60" s="8">
        <v>9.14</v>
      </c>
      <c r="F60" s="8"/>
      <c r="G60" s="8">
        <v>10.75</v>
      </c>
      <c r="H60" s="8">
        <v>3.82</v>
      </c>
      <c r="I60" s="26">
        <v>5.45</v>
      </c>
      <c r="J60" s="8">
        <v>-1.7050000000000001</v>
      </c>
      <c r="K60" s="8">
        <v>3.585</v>
      </c>
      <c r="L60" s="8">
        <v>5.665</v>
      </c>
      <c r="M60" s="8">
        <v>7.875</v>
      </c>
      <c r="N60" s="8">
        <v>10.565</v>
      </c>
      <c r="O60" s="8">
        <v>0.71699999999999997</v>
      </c>
      <c r="P60" s="8">
        <v>3.577</v>
      </c>
      <c r="Q60" s="8">
        <v>5.9569999999999999</v>
      </c>
      <c r="R60" s="8">
        <v>8.3330000000000002</v>
      </c>
      <c r="S60" s="8">
        <v>10.513</v>
      </c>
      <c r="T60" s="8">
        <v>11.673</v>
      </c>
      <c r="U60" s="8">
        <v>14.593</v>
      </c>
      <c r="V60" s="8">
        <v>7.3230000000000004</v>
      </c>
      <c r="W60" s="8">
        <v>10.473000000000001</v>
      </c>
      <c r="X60" s="8">
        <v>13.663</v>
      </c>
      <c r="Y60" s="8">
        <v>16.763000000000002</v>
      </c>
      <c r="Z60" s="8">
        <v>19.948</v>
      </c>
      <c r="AA60" s="8">
        <v>23.158000000000001</v>
      </c>
    </row>
    <row r="61" spans="1:27" ht="15.75" thickBot="1" x14ac:dyDescent="0.3">
      <c r="A61" s="9" t="s">
        <v>78</v>
      </c>
      <c r="B61" s="8">
        <v>19.771000000000001</v>
      </c>
      <c r="C61" s="8">
        <v>19.225000000000001</v>
      </c>
      <c r="D61" s="8">
        <v>19.225000000000001</v>
      </c>
      <c r="E61" s="8">
        <v>19.225000000000001</v>
      </c>
      <c r="F61" s="8"/>
      <c r="G61" s="8">
        <v>19.225000000000001</v>
      </c>
      <c r="H61" s="8">
        <v>19.225000000000001</v>
      </c>
      <c r="I61" s="26">
        <v>19.225000000000001</v>
      </c>
      <c r="J61" s="8">
        <v>19.225000000000001</v>
      </c>
      <c r="K61" s="8">
        <v>19.225000000000001</v>
      </c>
      <c r="L61" s="8">
        <v>19.225000000000001</v>
      </c>
      <c r="M61" s="8">
        <v>19.225000000000001</v>
      </c>
      <c r="N61" s="8">
        <v>19.225000000000001</v>
      </c>
      <c r="O61" s="8">
        <v>19.225000000000001</v>
      </c>
      <c r="P61" s="8">
        <v>19.225000000000001</v>
      </c>
      <c r="Q61" s="8">
        <v>19.225000000000001</v>
      </c>
      <c r="R61" s="8">
        <v>19.225000000000001</v>
      </c>
      <c r="S61" s="8">
        <v>19.225000000000001</v>
      </c>
      <c r="T61" s="8">
        <v>19.225000000000001</v>
      </c>
      <c r="U61" s="8">
        <v>19.225000000000001</v>
      </c>
      <c r="V61" s="8">
        <v>19.225000000000001</v>
      </c>
      <c r="W61" s="8">
        <v>19.225000000000001</v>
      </c>
      <c r="X61" s="8">
        <v>19.225000000000001</v>
      </c>
      <c r="Y61" s="8">
        <v>19.225000000000001</v>
      </c>
      <c r="Z61" s="8">
        <v>19.225000000000001</v>
      </c>
      <c r="AA61" s="8">
        <v>19.225000000000001</v>
      </c>
    </row>
    <row r="62" spans="1:27" ht="15.75" thickBot="1" x14ac:dyDescent="0.3">
      <c r="A62" s="9" t="s">
        <v>79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thickBot="1" x14ac:dyDescent="0.3">
      <c r="A63" s="9" t="s">
        <v>80</v>
      </c>
      <c r="B63" s="8">
        <v>1.75</v>
      </c>
      <c r="C63" s="8">
        <v>1.75</v>
      </c>
      <c r="D63" s="8">
        <v>1.75</v>
      </c>
      <c r="E63" s="8">
        <v>1.75</v>
      </c>
      <c r="F63" s="8"/>
      <c r="G63" s="8">
        <v>1.75</v>
      </c>
      <c r="H63" s="8">
        <v>1.7350000000000001</v>
      </c>
      <c r="I63" s="8">
        <v>1.75</v>
      </c>
      <c r="J63" s="8">
        <v>1.75</v>
      </c>
      <c r="K63" s="8">
        <v>1.78</v>
      </c>
      <c r="L63" s="8">
        <v>1.75</v>
      </c>
      <c r="M63" s="8">
        <v>1.75</v>
      </c>
      <c r="N63" s="8">
        <v>1.75</v>
      </c>
      <c r="O63" s="8">
        <v>1.75</v>
      </c>
      <c r="P63" s="8">
        <v>1.75</v>
      </c>
      <c r="Q63" s="8">
        <v>1.75</v>
      </c>
      <c r="R63" s="8">
        <v>1.75</v>
      </c>
      <c r="S63" s="8">
        <v>1.75</v>
      </c>
      <c r="T63" s="8">
        <v>1.75</v>
      </c>
      <c r="U63" s="8">
        <v>1.75</v>
      </c>
      <c r="V63" s="8">
        <v>1.75</v>
      </c>
      <c r="W63" s="8">
        <v>1.75</v>
      </c>
      <c r="X63" s="8">
        <v>1.75</v>
      </c>
      <c r="Y63" s="8">
        <v>1.75</v>
      </c>
      <c r="Z63" s="8">
        <v>1.75</v>
      </c>
      <c r="AA63" s="8">
        <v>1.75</v>
      </c>
    </row>
    <row r="64" spans="1:27" ht="15.75" thickBot="1" x14ac:dyDescent="0.3">
      <c r="A64" s="9" t="s">
        <v>81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thickBot="1" x14ac:dyDescent="0.3">
      <c r="A65" s="9" t="s">
        <v>82</v>
      </c>
      <c r="B65" s="8">
        <v>10</v>
      </c>
      <c r="C65" s="8">
        <v>11</v>
      </c>
      <c r="D65" s="8">
        <v>12</v>
      </c>
      <c r="E65" s="8">
        <v>12.5</v>
      </c>
      <c r="F65" s="8"/>
      <c r="G65" s="8">
        <v>13.5</v>
      </c>
      <c r="H65" s="8">
        <v>14.75</v>
      </c>
      <c r="I65" s="8">
        <v>15</v>
      </c>
      <c r="J65" s="8">
        <v>15</v>
      </c>
      <c r="K65" s="8">
        <v>16</v>
      </c>
      <c r="L65" s="8">
        <v>16.5</v>
      </c>
      <c r="M65" s="8">
        <v>16</v>
      </c>
      <c r="N65" s="8">
        <v>16</v>
      </c>
      <c r="O65" s="8">
        <v>16</v>
      </c>
      <c r="P65" s="8">
        <v>15</v>
      </c>
      <c r="Q65" s="8">
        <v>14.3</v>
      </c>
      <c r="R65" s="8">
        <v>14</v>
      </c>
      <c r="S65" s="8">
        <v>13</v>
      </c>
      <c r="T65" s="8">
        <v>12</v>
      </c>
      <c r="U65" s="8">
        <v>11.5</v>
      </c>
      <c r="V65" s="8">
        <v>11</v>
      </c>
      <c r="W65" s="8">
        <v>9</v>
      </c>
      <c r="X65" s="8">
        <v>9</v>
      </c>
      <c r="Y65" s="8">
        <v>12.5</v>
      </c>
      <c r="Z65" s="8">
        <v>9.5</v>
      </c>
      <c r="AA65" s="8">
        <v>9.5</v>
      </c>
    </row>
    <row r="66" spans="1:27" ht="15.75" thickBot="1" x14ac:dyDescent="0.3">
      <c r="A66" s="8" t="s">
        <v>83</v>
      </c>
      <c r="B66" s="8">
        <v>2</v>
      </c>
      <c r="C66" s="8">
        <v>2</v>
      </c>
      <c r="D66" s="8">
        <v>2</v>
      </c>
      <c r="E66" s="8">
        <v>2</v>
      </c>
      <c r="F66" s="8"/>
      <c r="G66" s="8">
        <v>2</v>
      </c>
      <c r="H66" s="8">
        <v>2</v>
      </c>
      <c r="I66" s="8">
        <v>2</v>
      </c>
      <c r="J66" s="8">
        <v>2</v>
      </c>
      <c r="K66" s="8">
        <v>2</v>
      </c>
      <c r="L66" s="8">
        <v>2</v>
      </c>
      <c r="M66" s="8">
        <v>2</v>
      </c>
      <c r="N66" s="8">
        <v>2</v>
      </c>
      <c r="O66" s="8">
        <v>2</v>
      </c>
      <c r="P66" s="8">
        <v>2</v>
      </c>
      <c r="Q66" s="8">
        <v>2</v>
      </c>
      <c r="R66" s="8">
        <v>2</v>
      </c>
      <c r="S66" s="8">
        <v>2</v>
      </c>
      <c r="T66" s="8">
        <v>2</v>
      </c>
      <c r="U66" s="8">
        <v>2</v>
      </c>
      <c r="V66" s="8">
        <v>2</v>
      </c>
      <c r="W66" s="8">
        <v>2</v>
      </c>
      <c r="X66" s="8">
        <v>2</v>
      </c>
      <c r="Y66" s="8">
        <v>2</v>
      </c>
      <c r="Z66" s="8">
        <v>2</v>
      </c>
      <c r="AA66" s="8">
        <v>2</v>
      </c>
    </row>
    <row r="67" spans="1:27" x14ac:dyDescent="0.25">
      <c r="A67" s="27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7" ht="15.75" thickBot="1" x14ac:dyDescent="0.3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7" ht="15.75" thickBot="1" x14ac:dyDescent="0.3">
      <c r="A69" s="9" t="s">
        <v>5</v>
      </c>
      <c r="B69" s="8">
        <f t="shared" ref="B69:AA69" si="8">SUM(B52:B68)</f>
        <v>126.07600000000001</v>
      </c>
      <c r="C69" s="8">
        <f t="shared" si="8"/>
        <v>106.596</v>
      </c>
      <c r="D69" s="8">
        <f t="shared" si="8"/>
        <v>112.364</v>
      </c>
      <c r="E69" s="8">
        <f t="shared" si="8"/>
        <v>108.82400000000001</v>
      </c>
      <c r="F69" s="8">
        <f>SUM(F53:F68)</f>
        <v>0</v>
      </c>
      <c r="G69" s="8">
        <f t="shared" si="8"/>
        <v>117.214</v>
      </c>
      <c r="H69" s="8">
        <f t="shared" si="8"/>
        <v>114.45899999999999</v>
      </c>
      <c r="I69" s="8">
        <f t="shared" si="8"/>
        <v>97.78</v>
      </c>
      <c r="J69" s="8">
        <f t="shared" si="8"/>
        <v>94.991</v>
      </c>
      <c r="K69" s="8">
        <f t="shared" si="8"/>
        <v>103.35900000000001</v>
      </c>
      <c r="L69" s="8">
        <f t="shared" si="8"/>
        <v>110.33100000000002</v>
      </c>
      <c r="M69" s="8">
        <f t="shared" si="8"/>
        <v>119.64099999999999</v>
      </c>
      <c r="N69" s="8">
        <f t="shared" si="8"/>
        <v>126.30099999999999</v>
      </c>
      <c r="O69" s="8">
        <f t="shared" si="8"/>
        <v>110.393</v>
      </c>
      <c r="P69" s="8">
        <f t="shared" si="8"/>
        <v>117.81899999999999</v>
      </c>
      <c r="Q69" s="8">
        <f t="shared" si="8"/>
        <v>124.95399999999999</v>
      </c>
      <c r="R69" s="8">
        <f t="shared" si="8"/>
        <v>132.57999999999998</v>
      </c>
      <c r="S69" s="8">
        <f t="shared" si="8"/>
        <v>128.303</v>
      </c>
      <c r="T69" s="8">
        <f t="shared" si="8"/>
        <v>138.18299999999999</v>
      </c>
      <c r="U69" s="8">
        <f t="shared" si="8"/>
        <v>134.768</v>
      </c>
      <c r="V69" s="8">
        <f t="shared" si="8"/>
        <v>131.86799999999999</v>
      </c>
      <c r="W69" s="8">
        <f t="shared" si="8"/>
        <v>143.197</v>
      </c>
      <c r="X69" s="8">
        <f t="shared" si="8"/>
        <v>139.96700000000001</v>
      </c>
      <c r="Y69" s="8">
        <f t="shared" si="8"/>
        <v>147.93199999999999</v>
      </c>
      <c r="Z69" s="8">
        <f t="shared" si="8"/>
        <v>155.047</v>
      </c>
      <c r="AA69" s="8">
        <f t="shared" si="8"/>
        <v>150.572</v>
      </c>
    </row>
    <row r="70" spans="1:27" ht="15.75" thickBot="1" x14ac:dyDescent="0.3">
      <c r="A70" s="9" t="s">
        <v>84</v>
      </c>
      <c r="B70" s="9"/>
      <c r="C70" s="8">
        <f t="shared" ref="C70:AA70" si="9">B69-C69</f>
        <v>19.480000000000004</v>
      </c>
      <c r="D70" s="8">
        <f t="shared" si="9"/>
        <v>-5.7680000000000007</v>
      </c>
      <c r="E70" s="8">
        <f t="shared" si="9"/>
        <v>3.539999999999992</v>
      </c>
      <c r="F70" s="8">
        <f t="shared" si="9"/>
        <v>108.82400000000001</v>
      </c>
      <c r="G70" s="8">
        <f t="shared" si="9"/>
        <v>-117.214</v>
      </c>
      <c r="H70" s="8">
        <f t="shared" si="9"/>
        <v>2.7550000000000097</v>
      </c>
      <c r="I70" s="8">
        <f t="shared" si="9"/>
        <v>16.678999999999988</v>
      </c>
      <c r="J70" s="8">
        <f t="shared" si="9"/>
        <v>2.7890000000000015</v>
      </c>
      <c r="K70" s="8">
        <f t="shared" si="9"/>
        <v>-8.3680000000000092</v>
      </c>
      <c r="L70" s="8">
        <f t="shared" si="9"/>
        <v>-6.9720000000000084</v>
      </c>
      <c r="M70" s="8">
        <f t="shared" si="9"/>
        <v>-9.3099999999999739</v>
      </c>
      <c r="N70" s="8">
        <f t="shared" si="9"/>
        <v>-6.6599999999999966</v>
      </c>
      <c r="O70" s="8">
        <f t="shared" si="9"/>
        <v>15.907999999999987</v>
      </c>
      <c r="P70" s="8">
        <f t="shared" si="9"/>
        <v>-7.4259999999999877</v>
      </c>
      <c r="Q70" s="8">
        <f t="shared" si="9"/>
        <v>-7.1350000000000051</v>
      </c>
      <c r="R70" s="8">
        <f t="shared" si="9"/>
        <v>-7.6259999999999906</v>
      </c>
      <c r="S70" s="8">
        <f t="shared" si="9"/>
        <v>4.2769999999999868</v>
      </c>
      <c r="T70" s="8">
        <f t="shared" si="9"/>
        <v>-9.8799999999999955</v>
      </c>
      <c r="U70" s="8">
        <f t="shared" si="9"/>
        <v>3.414999999999992</v>
      </c>
      <c r="V70" s="8">
        <f t="shared" si="9"/>
        <v>2.9000000000000057</v>
      </c>
      <c r="W70" s="8">
        <f t="shared" si="9"/>
        <v>-11.329000000000008</v>
      </c>
      <c r="X70" s="8">
        <f t="shared" si="9"/>
        <v>3.2299999999999898</v>
      </c>
      <c r="Y70" s="8">
        <f t="shared" si="9"/>
        <v>-7.964999999999975</v>
      </c>
      <c r="Z70" s="8">
        <f t="shared" si="9"/>
        <v>-7.1150000000000091</v>
      </c>
      <c r="AA70" s="8">
        <f t="shared" si="9"/>
        <v>4.4749999999999943</v>
      </c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7" ht="27" thickBot="1" x14ac:dyDescent="0.45">
      <c r="A73" s="45" t="s">
        <v>85</v>
      </c>
      <c r="B73" s="45"/>
      <c r="C73" s="4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7" ht="15.75" thickBot="1" x14ac:dyDescent="0.3">
      <c r="A74" s="9" t="s">
        <v>86</v>
      </c>
      <c r="B74" s="8">
        <v>1.44</v>
      </c>
      <c r="C74" s="8">
        <v>1.425</v>
      </c>
      <c r="D74" s="8">
        <v>1.05</v>
      </c>
      <c r="E74" s="8">
        <v>1.23</v>
      </c>
      <c r="F74" s="8"/>
      <c r="G74" s="8">
        <v>1.1850000000000001</v>
      </c>
      <c r="H74" s="8">
        <v>1.44</v>
      </c>
      <c r="I74" s="8">
        <v>1.35</v>
      </c>
      <c r="J74" s="8">
        <v>1.32</v>
      </c>
      <c r="K74" s="8">
        <v>1.44</v>
      </c>
      <c r="L74" s="8">
        <v>1.38</v>
      </c>
      <c r="M74" s="8">
        <v>1.35</v>
      </c>
      <c r="N74" s="8">
        <v>1.635</v>
      </c>
      <c r="O74" s="8">
        <v>1.65</v>
      </c>
      <c r="P74" s="8">
        <v>1.575</v>
      </c>
      <c r="Q74" s="8">
        <v>1.47</v>
      </c>
      <c r="R74" s="8">
        <v>1.47</v>
      </c>
      <c r="S74" s="8">
        <v>1.65</v>
      </c>
      <c r="T74" s="8">
        <v>1.65</v>
      </c>
      <c r="U74" s="8">
        <v>1.7250000000000001</v>
      </c>
      <c r="V74" s="8">
        <v>1.65</v>
      </c>
      <c r="W74" s="8">
        <v>1.65</v>
      </c>
      <c r="X74" s="8">
        <v>1.65</v>
      </c>
      <c r="Y74" s="8">
        <v>1.5</v>
      </c>
      <c r="Z74" s="8">
        <v>1.44</v>
      </c>
      <c r="AA74" s="8">
        <v>1.32</v>
      </c>
    </row>
    <row r="75" spans="1:27" ht="15.75" thickBot="1" x14ac:dyDescent="0.3">
      <c r="A75" s="9" t="s">
        <v>87</v>
      </c>
      <c r="B75" s="8">
        <v>0</v>
      </c>
      <c r="C75" s="8">
        <v>0</v>
      </c>
      <c r="D75" s="8">
        <v>0</v>
      </c>
      <c r="E75" s="8">
        <v>0</v>
      </c>
      <c r="F75" s="8"/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</row>
    <row r="76" spans="1:27" ht="15.75" thickBot="1" x14ac:dyDescent="0.3">
      <c r="A76" s="9" t="s">
        <v>88</v>
      </c>
      <c r="B76" s="8">
        <v>2.97</v>
      </c>
      <c r="C76" s="8">
        <v>3.9</v>
      </c>
      <c r="D76" s="8">
        <v>4.2</v>
      </c>
      <c r="E76" s="8">
        <v>3.9</v>
      </c>
      <c r="F76" s="8"/>
      <c r="G76" s="8">
        <v>4.0350000000000001</v>
      </c>
      <c r="H76" s="8">
        <v>4.5</v>
      </c>
      <c r="I76" s="8">
        <v>4.4400000000000004</v>
      </c>
      <c r="J76" s="8">
        <v>4.1849999999999996</v>
      </c>
      <c r="K76" s="8">
        <v>4.2300000000000004</v>
      </c>
      <c r="L76" s="8">
        <v>4.5</v>
      </c>
      <c r="M76" s="8">
        <v>0.9</v>
      </c>
      <c r="N76" s="8">
        <v>2.4</v>
      </c>
      <c r="O76" s="8">
        <v>3</v>
      </c>
      <c r="P76" s="8">
        <v>3.375</v>
      </c>
      <c r="Q76" s="8">
        <v>3.9750000000000001</v>
      </c>
      <c r="R76" s="8">
        <v>3.9750000000000001</v>
      </c>
      <c r="S76" s="8">
        <v>4.2</v>
      </c>
      <c r="T76" s="8">
        <v>2.7</v>
      </c>
      <c r="U76" s="8">
        <v>2.7</v>
      </c>
      <c r="V76" s="8">
        <v>2.1749999999999998</v>
      </c>
      <c r="W76" s="8">
        <v>2.9249999999999998</v>
      </c>
      <c r="X76" s="8">
        <v>3.6749999999999998</v>
      </c>
      <c r="Y76" s="8">
        <v>3.8250000000000002</v>
      </c>
      <c r="Z76" s="8">
        <v>3.93</v>
      </c>
      <c r="AA76" s="8">
        <v>3.585</v>
      </c>
    </row>
    <row r="77" spans="1:27" ht="15.75" thickBot="1" x14ac:dyDescent="0.3">
      <c r="A77" s="9" t="s">
        <v>89</v>
      </c>
      <c r="B77" s="8">
        <v>0</v>
      </c>
      <c r="C77" s="8">
        <v>0</v>
      </c>
      <c r="D77" s="8">
        <v>0</v>
      </c>
      <c r="E77" s="30">
        <v>0</v>
      </c>
      <c r="F77" s="8"/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</row>
    <row r="78" spans="1:27" ht="15.75" thickBot="1" x14ac:dyDescent="0.3">
      <c r="A78" s="9" t="s">
        <v>90</v>
      </c>
      <c r="B78" s="8">
        <v>10.02</v>
      </c>
      <c r="C78" s="8">
        <v>10.02</v>
      </c>
      <c r="D78" s="8">
        <v>10.02</v>
      </c>
      <c r="E78" s="8">
        <v>10.02</v>
      </c>
      <c r="F78" s="8"/>
      <c r="G78" s="8">
        <v>10.02</v>
      </c>
      <c r="H78" s="8">
        <v>10.02</v>
      </c>
      <c r="I78" s="8">
        <v>10.02</v>
      </c>
      <c r="J78" s="8">
        <v>10.02</v>
      </c>
      <c r="K78" s="8">
        <v>10.02</v>
      </c>
      <c r="L78" s="8">
        <v>10.02</v>
      </c>
      <c r="M78" s="8">
        <v>10.02</v>
      </c>
      <c r="N78" s="8">
        <v>10.02</v>
      </c>
      <c r="O78" s="8">
        <v>10.02</v>
      </c>
      <c r="P78" s="8">
        <v>10.02</v>
      </c>
      <c r="Q78" s="8">
        <v>10.02</v>
      </c>
      <c r="R78" s="8">
        <v>10.02</v>
      </c>
      <c r="S78" s="8">
        <v>10.02</v>
      </c>
      <c r="T78" s="8">
        <v>10.02</v>
      </c>
      <c r="U78" s="8">
        <v>10.02</v>
      </c>
      <c r="V78" s="8">
        <v>10.02</v>
      </c>
      <c r="W78" s="8">
        <v>10.02</v>
      </c>
      <c r="X78" s="8">
        <v>10.02</v>
      </c>
      <c r="Y78" s="8">
        <v>10.02</v>
      </c>
      <c r="Z78" s="8">
        <v>10.02</v>
      </c>
      <c r="AA78" s="8">
        <v>10.02</v>
      </c>
    </row>
    <row r="79" spans="1:27" ht="15.75" thickBot="1" x14ac:dyDescent="0.3">
      <c r="A79" s="9" t="s">
        <v>92</v>
      </c>
      <c r="B79" s="8">
        <v>1.4850000000000001</v>
      </c>
      <c r="C79" s="8">
        <v>1.2749999999999999</v>
      </c>
      <c r="D79" s="8">
        <v>0.63</v>
      </c>
      <c r="E79" s="8">
        <v>0.6</v>
      </c>
      <c r="F79" s="8"/>
      <c r="G79" s="8">
        <v>1.08</v>
      </c>
      <c r="H79" s="8">
        <v>0.82499999999999996</v>
      </c>
      <c r="I79" s="8">
        <v>0.93</v>
      </c>
      <c r="J79" s="8">
        <v>0.73499999999999999</v>
      </c>
      <c r="K79" s="8">
        <v>0.93</v>
      </c>
      <c r="L79" s="8">
        <v>1.26</v>
      </c>
      <c r="M79" s="8">
        <v>0.93</v>
      </c>
      <c r="N79" s="8">
        <v>1.0349999999999999</v>
      </c>
      <c r="O79" s="8">
        <v>0.93</v>
      </c>
      <c r="P79" s="8">
        <v>1.0349999999999999</v>
      </c>
      <c r="Q79" s="8">
        <v>1.53</v>
      </c>
      <c r="R79" s="8">
        <v>1.02</v>
      </c>
      <c r="S79" s="8">
        <v>1.2</v>
      </c>
      <c r="T79" s="8">
        <v>1.1850000000000001</v>
      </c>
      <c r="U79" s="8">
        <v>0.94499999999999995</v>
      </c>
      <c r="V79" s="8">
        <v>1.335</v>
      </c>
      <c r="W79" s="8">
        <v>1.35</v>
      </c>
      <c r="X79" s="8">
        <v>1.2749999999999999</v>
      </c>
      <c r="Y79" s="8">
        <v>1.2749999999999999</v>
      </c>
      <c r="Z79" s="8">
        <v>1.44</v>
      </c>
      <c r="AA79" s="8">
        <v>1.47</v>
      </c>
    </row>
    <row r="80" spans="1:27" ht="15.75" thickBot="1" x14ac:dyDescent="0.3">
      <c r="A80" s="9" t="s">
        <v>55</v>
      </c>
      <c r="B80" s="8">
        <v>0</v>
      </c>
      <c r="C80" s="8">
        <v>0</v>
      </c>
      <c r="D80" s="8">
        <v>0</v>
      </c>
      <c r="E80" s="8">
        <v>0</v>
      </c>
      <c r="F80" s="8"/>
      <c r="G80" s="8">
        <v>0</v>
      </c>
      <c r="H80" s="8">
        <v>0</v>
      </c>
      <c r="I80" s="8">
        <v>0</v>
      </c>
      <c r="J80" s="8">
        <v>0</v>
      </c>
      <c r="K80" s="31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</row>
    <row r="81" spans="1:27" ht="15.75" thickBot="1" x14ac:dyDescent="0.3">
      <c r="A81" s="9" t="s">
        <v>91</v>
      </c>
      <c r="B81" s="8">
        <v>0</v>
      </c>
      <c r="C81" s="8">
        <v>0</v>
      </c>
      <c r="D81" s="8">
        <v>0</v>
      </c>
      <c r="E81" s="8">
        <v>0</v>
      </c>
      <c r="F81" s="8"/>
      <c r="G81" s="8">
        <v>0</v>
      </c>
      <c r="H81" s="8">
        <v>0</v>
      </c>
      <c r="I81" s="8">
        <v>0</v>
      </c>
      <c r="J81" s="8">
        <v>0</v>
      </c>
      <c r="K81" s="26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</row>
    <row r="82" spans="1:27" ht="15.75" thickBot="1" x14ac:dyDescent="0.3">
      <c r="A82" s="9" t="s">
        <v>93</v>
      </c>
      <c r="B82" s="8">
        <v>0.3</v>
      </c>
      <c r="C82" s="8">
        <v>0.27</v>
      </c>
      <c r="D82" s="8">
        <v>0.28499999999999998</v>
      </c>
      <c r="E82" s="8">
        <v>0.22500000000000001</v>
      </c>
      <c r="F82" s="8"/>
      <c r="G82" s="8">
        <v>0</v>
      </c>
      <c r="H82" s="8">
        <v>0.48</v>
      </c>
      <c r="I82" s="8">
        <v>0.3</v>
      </c>
      <c r="J82" s="8">
        <v>0.42</v>
      </c>
      <c r="K82" s="8">
        <v>0.03</v>
      </c>
      <c r="L82" s="8">
        <v>0.24</v>
      </c>
      <c r="M82" s="8">
        <v>0.45</v>
      </c>
      <c r="N82" s="8">
        <v>0.33</v>
      </c>
      <c r="O82" s="8">
        <v>0.3</v>
      </c>
      <c r="P82" s="8">
        <v>0.15</v>
      </c>
      <c r="Q82" s="8">
        <v>0.22500000000000001</v>
      </c>
      <c r="R82" s="8">
        <v>0.55500000000000005</v>
      </c>
      <c r="S82" s="8">
        <v>0.15</v>
      </c>
      <c r="T82" s="8">
        <v>0.22500000000000001</v>
      </c>
      <c r="U82" s="8">
        <v>0.36</v>
      </c>
      <c r="V82" s="8">
        <v>0.42</v>
      </c>
      <c r="W82" s="8">
        <v>0.22500000000000001</v>
      </c>
      <c r="X82" s="8">
        <v>0.105</v>
      </c>
      <c r="Y82" s="8">
        <v>0.15</v>
      </c>
      <c r="Z82" s="8">
        <v>0.42</v>
      </c>
      <c r="AA82" s="8">
        <v>0.73499999999999999</v>
      </c>
    </row>
    <row r="83" spans="1:27" ht="15.75" thickBot="1" x14ac:dyDescent="0.3">
      <c r="A83" s="9" t="s">
        <v>94</v>
      </c>
      <c r="B83" s="8">
        <v>0.78</v>
      </c>
      <c r="C83" s="8">
        <v>0.78</v>
      </c>
      <c r="D83" s="8">
        <v>0.78</v>
      </c>
      <c r="E83" s="8">
        <v>0.78</v>
      </c>
      <c r="F83" s="8"/>
      <c r="G83" s="8">
        <v>0.78</v>
      </c>
      <c r="H83" s="8">
        <v>0.78</v>
      </c>
      <c r="I83" s="8">
        <v>0.78</v>
      </c>
      <c r="J83" s="8">
        <v>0.78</v>
      </c>
      <c r="K83" s="8">
        <v>0.78</v>
      </c>
      <c r="L83" s="8">
        <v>0.78</v>
      </c>
      <c r="M83" s="8">
        <v>0.78</v>
      </c>
      <c r="N83" s="8">
        <v>0.78</v>
      </c>
      <c r="O83" s="8">
        <v>0.78</v>
      </c>
      <c r="P83" s="8">
        <v>0.78</v>
      </c>
      <c r="Q83" s="8">
        <v>0.78</v>
      </c>
      <c r="R83" s="8">
        <v>0.78</v>
      </c>
      <c r="S83" s="8">
        <v>0.78</v>
      </c>
      <c r="T83" s="8">
        <v>0.78</v>
      </c>
      <c r="U83" s="8">
        <v>0.78</v>
      </c>
      <c r="V83" s="8">
        <v>0.78</v>
      </c>
      <c r="W83" s="8">
        <v>0.78</v>
      </c>
      <c r="X83" s="8">
        <v>0.78</v>
      </c>
      <c r="Y83" s="8">
        <v>0.78</v>
      </c>
      <c r="Z83" s="8">
        <v>0.78</v>
      </c>
      <c r="AA83" s="8">
        <v>0.78</v>
      </c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7" ht="15.75" thickBot="1" x14ac:dyDescent="0.3">
      <c r="A86" s="9" t="s">
        <v>5</v>
      </c>
      <c r="B86" s="8">
        <f t="shared" ref="B86:AA86" si="10">SUM(B74:B85)</f>
        <v>16.995000000000001</v>
      </c>
      <c r="C86" s="8">
        <f t="shared" si="10"/>
        <v>17.669999999999998</v>
      </c>
      <c r="D86" s="8">
        <f t="shared" si="10"/>
        <v>16.965</v>
      </c>
      <c r="E86" s="8">
        <f t="shared" si="10"/>
        <v>16.754999999999999</v>
      </c>
      <c r="F86" s="8">
        <f t="shared" si="10"/>
        <v>0</v>
      </c>
      <c r="G86" s="8">
        <f t="shared" si="10"/>
        <v>17.100000000000001</v>
      </c>
      <c r="H86" s="8">
        <f t="shared" si="10"/>
        <v>18.045000000000002</v>
      </c>
      <c r="I86" s="8">
        <f t="shared" si="10"/>
        <v>17.820000000000004</v>
      </c>
      <c r="J86" s="8">
        <f t="shared" si="10"/>
        <v>17.46</v>
      </c>
      <c r="K86" s="8">
        <f t="shared" si="10"/>
        <v>17.430000000000003</v>
      </c>
      <c r="L86" s="8">
        <f t="shared" si="10"/>
        <v>18.18</v>
      </c>
      <c r="M86" s="8">
        <f t="shared" si="10"/>
        <v>14.429999999999998</v>
      </c>
      <c r="N86" s="8">
        <f t="shared" si="10"/>
        <v>16.2</v>
      </c>
      <c r="O86" s="8">
        <f t="shared" si="10"/>
        <v>16.68</v>
      </c>
      <c r="P86" s="8">
        <f t="shared" si="10"/>
        <v>16.934999999999999</v>
      </c>
      <c r="Q86" s="8">
        <f t="shared" si="10"/>
        <v>18.000000000000004</v>
      </c>
      <c r="R86" s="8">
        <f t="shared" si="10"/>
        <v>17.82</v>
      </c>
      <c r="S86" s="8">
        <f t="shared" si="10"/>
        <v>18</v>
      </c>
      <c r="T86" s="8">
        <f t="shared" si="10"/>
        <v>16.559999999999999</v>
      </c>
      <c r="U86" s="8">
        <f t="shared" si="10"/>
        <v>16.53</v>
      </c>
      <c r="V86" s="8">
        <f t="shared" si="10"/>
        <v>16.38</v>
      </c>
      <c r="W86" s="8">
        <f t="shared" si="10"/>
        <v>16.95</v>
      </c>
      <c r="X86" s="8">
        <f t="shared" si="10"/>
        <v>17.504999999999999</v>
      </c>
      <c r="Y86" s="8">
        <f t="shared" si="10"/>
        <v>17.549999999999997</v>
      </c>
      <c r="Z86" s="8">
        <f t="shared" si="10"/>
        <v>18.030000000000005</v>
      </c>
      <c r="AA86" s="8">
        <f t="shared" si="10"/>
        <v>17.91</v>
      </c>
    </row>
    <row r="87" spans="1:27" ht="15.75" thickBot="1" x14ac:dyDescent="0.3">
      <c r="A87" s="9" t="s">
        <v>84</v>
      </c>
      <c r="B87" s="8"/>
      <c r="C87" s="8">
        <f>B86-C86</f>
        <v>-0.67499999999999716</v>
      </c>
      <c r="D87" s="8">
        <f t="shared" ref="D87:AA87" si="11">C86-D86</f>
        <v>0.70499999999999829</v>
      </c>
      <c r="E87" s="8">
        <f t="shared" si="11"/>
        <v>0.21000000000000085</v>
      </c>
      <c r="F87" s="8">
        <f t="shared" si="11"/>
        <v>16.754999999999999</v>
      </c>
      <c r="G87" s="8">
        <f t="shared" si="11"/>
        <v>-17.100000000000001</v>
      </c>
      <c r="H87" s="8">
        <f t="shared" si="11"/>
        <v>-0.94500000000000028</v>
      </c>
      <c r="I87" s="8">
        <f t="shared" si="11"/>
        <v>0.22499999999999787</v>
      </c>
      <c r="J87" s="8">
        <f t="shared" si="11"/>
        <v>0.36000000000000298</v>
      </c>
      <c r="K87" s="8">
        <f t="shared" si="11"/>
        <v>2.9999999999997584E-2</v>
      </c>
      <c r="L87" s="8">
        <f t="shared" si="11"/>
        <v>-0.74999999999999645</v>
      </c>
      <c r="M87" s="8">
        <f t="shared" si="11"/>
        <v>3.7500000000000018</v>
      </c>
      <c r="N87" s="8">
        <f t="shared" si="11"/>
        <v>-1.7700000000000014</v>
      </c>
      <c r="O87" s="8">
        <f t="shared" si="11"/>
        <v>-0.48000000000000043</v>
      </c>
      <c r="P87" s="8">
        <f t="shared" si="11"/>
        <v>-0.25499999999999901</v>
      </c>
      <c r="Q87" s="8">
        <f t="shared" si="11"/>
        <v>-1.0650000000000048</v>
      </c>
      <c r="R87" s="8">
        <f t="shared" si="11"/>
        <v>0.18000000000000327</v>
      </c>
      <c r="S87" s="8">
        <f t="shared" si="11"/>
        <v>-0.17999999999999972</v>
      </c>
      <c r="T87" s="8">
        <f t="shared" si="11"/>
        <v>1.4400000000000013</v>
      </c>
      <c r="U87" s="8">
        <f t="shared" si="11"/>
        <v>2.9999999999997584E-2</v>
      </c>
      <c r="V87" s="8">
        <f t="shared" si="11"/>
        <v>0.15000000000000213</v>
      </c>
      <c r="W87" s="8">
        <f t="shared" si="11"/>
        <v>-0.57000000000000028</v>
      </c>
      <c r="X87" s="8">
        <f t="shared" si="11"/>
        <v>-0.55499999999999972</v>
      </c>
      <c r="Y87" s="8">
        <f t="shared" si="11"/>
        <v>-4.4999999999998153E-2</v>
      </c>
      <c r="Z87" s="8">
        <f t="shared" si="11"/>
        <v>-0.48000000000000753</v>
      </c>
      <c r="AA87" s="8">
        <f t="shared" si="11"/>
        <v>0.12000000000000455</v>
      </c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7" ht="15.75" thickBot="1" x14ac:dyDescent="0.3">
      <c r="A89" s="9" t="s">
        <v>95</v>
      </c>
      <c r="B89" s="8">
        <f t="shared" ref="B89:AA89" si="12">+B69+B86</f>
        <v>143.071</v>
      </c>
      <c r="C89" s="8">
        <f t="shared" si="12"/>
        <v>124.26600000000001</v>
      </c>
      <c r="D89" s="8">
        <f t="shared" si="12"/>
        <v>129.32900000000001</v>
      </c>
      <c r="E89" s="8">
        <f t="shared" si="12"/>
        <v>125.57900000000001</v>
      </c>
      <c r="F89" s="8">
        <f t="shared" si="12"/>
        <v>0</v>
      </c>
      <c r="G89" s="8">
        <f t="shared" si="12"/>
        <v>134.31399999999999</v>
      </c>
      <c r="H89" s="8">
        <f t="shared" si="12"/>
        <v>132.50399999999999</v>
      </c>
      <c r="I89" s="8">
        <f t="shared" si="12"/>
        <v>115.60000000000001</v>
      </c>
      <c r="J89" s="8">
        <f t="shared" si="12"/>
        <v>112.45099999999999</v>
      </c>
      <c r="K89" s="8">
        <f t="shared" si="12"/>
        <v>120.78900000000002</v>
      </c>
      <c r="L89" s="8">
        <f t="shared" si="12"/>
        <v>128.51100000000002</v>
      </c>
      <c r="M89" s="8">
        <f t="shared" si="12"/>
        <v>134.071</v>
      </c>
      <c r="N89" s="8">
        <f t="shared" si="12"/>
        <v>142.50099999999998</v>
      </c>
      <c r="O89" s="8">
        <f t="shared" si="12"/>
        <v>127.07300000000001</v>
      </c>
      <c r="P89" s="8">
        <f t="shared" si="12"/>
        <v>134.75399999999999</v>
      </c>
      <c r="Q89" s="8">
        <f t="shared" si="12"/>
        <v>142.95400000000001</v>
      </c>
      <c r="R89" s="8">
        <f t="shared" si="12"/>
        <v>150.39999999999998</v>
      </c>
      <c r="S89" s="8">
        <f t="shared" si="12"/>
        <v>146.303</v>
      </c>
      <c r="T89" s="8">
        <f t="shared" si="12"/>
        <v>154.74299999999999</v>
      </c>
      <c r="U89" s="8">
        <f t="shared" si="12"/>
        <v>151.298</v>
      </c>
      <c r="V89" s="8">
        <f t="shared" si="12"/>
        <v>148.24799999999999</v>
      </c>
      <c r="W89" s="8">
        <f t="shared" si="12"/>
        <v>160.14699999999999</v>
      </c>
      <c r="X89" s="8">
        <f t="shared" si="12"/>
        <v>157.47200000000001</v>
      </c>
      <c r="Y89" s="8">
        <f t="shared" si="12"/>
        <v>165.48199999999997</v>
      </c>
      <c r="Z89" s="8">
        <f t="shared" si="12"/>
        <v>173.077</v>
      </c>
      <c r="AA89" s="8">
        <f t="shared" si="12"/>
        <v>168.482</v>
      </c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7" ht="15.75" thickBot="1" x14ac:dyDescent="0.3">
      <c r="A91" s="9" t="s">
        <v>84</v>
      </c>
      <c r="B91" s="8"/>
      <c r="C91" s="8">
        <f>B89-C89</f>
        <v>18.804999999999993</v>
      </c>
      <c r="D91" s="8">
        <f>C89-D89</f>
        <v>-5.0630000000000024</v>
      </c>
      <c r="E91" s="8">
        <f t="shared" ref="E91:AA91" si="13">D89-E89</f>
        <v>3.75</v>
      </c>
      <c r="F91" s="8">
        <f t="shared" si="13"/>
        <v>125.57900000000001</v>
      </c>
      <c r="G91" s="8">
        <f t="shared" si="13"/>
        <v>-134.31399999999999</v>
      </c>
      <c r="H91" s="8">
        <f t="shared" si="13"/>
        <v>1.8100000000000023</v>
      </c>
      <c r="I91" s="8">
        <f t="shared" si="13"/>
        <v>16.903999999999982</v>
      </c>
      <c r="J91" s="8">
        <f t="shared" si="13"/>
        <v>3.1490000000000151</v>
      </c>
      <c r="K91" s="8">
        <f t="shared" si="13"/>
        <v>-8.3380000000000223</v>
      </c>
      <c r="L91" s="8">
        <f t="shared" si="13"/>
        <v>-7.7220000000000084</v>
      </c>
      <c r="M91" s="8">
        <f t="shared" si="13"/>
        <v>-5.5599999999999739</v>
      </c>
      <c r="N91" s="8">
        <f t="shared" si="13"/>
        <v>-8.4299999999999784</v>
      </c>
      <c r="O91" s="8">
        <f t="shared" si="13"/>
        <v>15.427999999999969</v>
      </c>
      <c r="P91" s="8">
        <f t="shared" si="13"/>
        <v>-7.6809999999999832</v>
      </c>
      <c r="Q91" s="8">
        <f t="shared" si="13"/>
        <v>-8.2000000000000171</v>
      </c>
      <c r="R91" s="8">
        <f t="shared" si="13"/>
        <v>-7.4459999999999695</v>
      </c>
      <c r="S91" s="8">
        <f t="shared" si="13"/>
        <v>4.09699999999998</v>
      </c>
      <c r="T91" s="8">
        <f t="shared" si="13"/>
        <v>-8.4399999999999977</v>
      </c>
      <c r="U91" s="8">
        <f t="shared" si="13"/>
        <v>3.4449999999999932</v>
      </c>
      <c r="V91" s="8">
        <f t="shared" si="13"/>
        <v>3.0500000000000114</v>
      </c>
      <c r="W91" s="8">
        <f t="shared" si="13"/>
        <v>-11.899000000000001</v>
      </c>
      <c r="X91" s="8">
        <f>W89-X89</f>
        <v>2.6749999999999829</v>
      </c>
      <c r="Y91" s="8">
        <f t="shared" si="13"/>
        <v>-8.0099999999999625</v>
      </c>
      <c r="Z91" s="8">
        <f t="shared" si="13"/>
        <v>-7.5950000000000273</v>
      </c>
      <c r="AA91" s="8">
        <f t="shared" si="13"/>
        <v>4.5949999999999989</v>
      </c>
    </row>
  </sheetData>
  <mergeCells count="4">
    <mergeCell ref="A32:C32"/>
    <mergeCell ref="A37:C37"/>
    <mergeCell ref="A51:C51"/>
    <mergeCell ref="A73:C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2025-08-14T11:53:45Z</cp:lastPrinted>
  <dcterms:created xsi:type="dcterms:W3CDTF">2025-08-13T11:11:42Z</dcterms:created>
  <dcterms:modified xsi:type="dcterms:W3CDTF">2025-08-28T09:24:55Z</dcterms:modified>
</cp:coreProperties>
</file>