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 l="1"/>
  <c r="R38" i="3"/>
  <c r="R46" i="3" s="1"/>
  <c r="Q38" i="3"/>
  <c r="Q46" i="3" s="1"/>
  <c r="P38" i="3"/>
  <c r="O38" i="3"/>
  <c r="N38" i="3"/>
  <c r="H38" i="3"/>
  <c r="H46" i="3" s="1"/>
  <c r="G38" i="3"/>
  <c r="C38" i="3"/>
  <c r="AB87" i="3"/>
  <c r="AB88" i="3" s="1"/>
  <c r="AC87" i="3"/>
  <c r="AB70" i="3"/>
  <c r="AB90" i="3" s="1"/>
  <c r="AC70" i="3"/>
  <c r="AC90" i="3" s="1"/>
  <c r="AB46" i="3"/>
  <c r="AC46" i="3"/>
  <c r="AB35" i="3"/>
  <c r="AC35" i="3"/>
  <c r="AB28" i="3"/>
  <c r="AC28" i="3"/>
  <c r="AC48" i="3" s="1"/>
  <c r="AB6" i="3"/>
  <c r="AC6" i="3"/>
  <c r="W88" i="3"/>
  <c r="AA87" i="3"/>
  <c r="Z87" i="3"/>
  <c r="AA88" i="3" s="1"/>
  <c r="Y87" i="3"/>
  <c r="Z88" i="3" s="1"/>
  <c r="X87" i="3"/>
  <c r="W87" i="3"/>
  <c r="V87" i="3"/>
  <c r="U87" i="3"/>
  <c r="V88" i="3" s="1"/>
  <c r="T87" i="3"/>
  <c r="S87" i="3"/>
  <c r="R87" i="3"/>
  <c r="S88" i="3" s="1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A70" i="3"/>
  <c r="AA90" i="3" s="1"/>
  <c r="Z70" i="3"/>
  <c r="Z90" i="3" s="1"/>
  <c r="Y70" i="3"/>
  <c r="Y90" i="3" s="1"/>
  <c r="X70" i="3"/>
  <c r="X90" i="3" s="1"/>
  <c r="W70" i="3"/>
  <c r="W90" i="3" s="1"/>
  <c r="V70" i="3"/>
  <c r="V90" i="3" s="1"/>
  <c r="U70" i="3"/>
  <c r="T70" i="3"/>
  <c r="T90" i="3" s="1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A46" i="3"/>
  <c r="Z46" i="3"/>
  <c r="Y46" i="3"/>
  <c r="X46" i="3"/>
  <c r="W46" i="3"/>
  <c r="V46" i="3"/>
  <c r="U46" i="3"/>
  <c r="T46" i="3"/>
  <c r="P46" i="3"/>
  <c r="O46" i="3"/>
  <c r="N46" i="3"/>
  <c r="M46" i="3"/>
  <c r="L46" i="3"/>
  <c r="K46" i="3"/>
  <c r="J46" i="3"/>
  <c r="I46" i="3"/>
  <c r="G46" i="3"/>
  <c r="F46" i="3"/>
  <c r="E46" i="3"/>
  <c r="D46" i="3"/>
  <c r="C46" i="3"/>
  <c r="B46" i="3"/>
  <c r="S4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28" i="3"/>
  <c r="U28" i="3"/>
  <c r="T28" i="3"/>
  <c r="Q28" i="3"/>
  <c r="P28" i="3"/>
  <c r="M28" i="3"/>
  <c r="L28" i="3"/>
  <c r="I28" i="3"/>
  <c r="H28" i="3"/>
  <c r="F28" i="3"/>
  <c r="D28" i="3"/>
  <c r="Y28" i="3"/>
  <c r="AA28" i="3"/>
  <c r="AA48" i="3" s="1"/>
  <c r="Z28" i="3"/>
  <c r="W28" i="3"/>
  <c r="V28" i="3"/>
  <c r="S28" i="3"/>
  <c r="R28" i="3"/>
  <c r="O28" i="3"/>
  <c r="N28" i="3"/>
  <c r="K28" i="3"/>
  <c r="J28" i="3"/>
  <c r="G28" i="3"/>
  <c r="E28" i="3"/>
  <c r="C28" i="3"/>
  <c r="B28" i="3"/>
  <c r="AA6" i="3"/>
  <c r="Z6" i="3"/>
  <c r="Y6" i="3"/>
  <c r="X6" i="3"/>
  <c r="W6" i="3"/>
  <c r="W30" i="3" s="1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B92" i="3" l="1"/>
  <c r="U48" i="3"/>
  <c r="X48" i="3"/>
  <c r="AB30" i="3"/>
  <c r="R90" i="3"/>
  <c r="R88" i="3"/>
  <c r="U30" i="3"/>
  <c r="P90" i="3"/>
  <c r="O90" i="3"/>
  <c r="O88" i="3"/>
  <c r="O30" i="3"/>
  <c r="N90" i="3"/>
  <c r="N88" i="3"/>
  <c r="M30" i="3"/>
  <c r="L90" i="3"/>
  <c r="K88" i="3"/>
  <c r="J88" i="3"/>
  <c r="J90" i="3"/>
  <c r="I90" i="3"/>
  <c r="H90" i="3"/>
  <c r="G88" i="3"/>
  <c r="G90" i="3"/>
  <c r="G30" i="3"/>
  <c r="F90" i="3"/>
  <c r="F88" i="3"/>
  <c r="F30" i="3"/>
  <c r="D90" i="3"/>
  <c r="C88" i="3"/>
  <c r="B90" i="3"/>
  <c r="K71" i="3"/>
  <c r="S71" i="3"/>
  <c r="F71" i="3"/>
  <c r="N71" i="3"/>
  <c r="R71" i="3"/>
  <c r="V71" i="3"/>
  <c r="Z92" i="3"/>
  <c r="W92" i="3"/>
  <c r="AB71" i="3"/>
  <c r="C71" i="3"/>
  <c r="W48" i="3"/>
  <c r="S30" i="3"/>
  <c r="AA30" i="3"/>
  <c r="K30" i="3"/>
  <c r="AC30" i="3"/>
  <c r="D30" i="3"/>
  <c r="H30" i="3"/>
  <c r="L30" i="3"/>
  <c r="P30" i="3"/>
  <c r="T30" i="3"/>
  <c r="X30" i="3"/>
  <c r="AB48" i="3"/>
  <c r="M48" i="3"/>
  <c r="F48" i="3"/>
  <c r="C48" i="3"/>
  <c r="H48" i="3"/>
  <c r="P48" i="3"/>
  <c r="E48" i="3"/>
  <c r="I48" i="3"/>
  <c r="Q48" i="3"/>
  <c r="AC92" i="3"/>
  <c r="AC88" i="3"/>
  <c r="AC71" i="3"/>
  <c r="U90" i="3"/>
  <c r="U92" i="3" s="1"/>
  <c r="E90" i="3"/>
  <c r="E88" i="3"/>
  <c r="H88" i="3"/>
  <c r="M88" i="3"/>
  <c r="P88" i="3"/>
  <c r="U88" i="3"/>
  <c r="Y88" i="3"/>
  <c r="M90" i="3"/>
  <c r="J71" i="3"/>
  <c r="Z71" i="3"/>
  <c r="Q90" i="3"/>
  <c r="Y92" i="3"/>
  <c r="X92" i="3"/>
  <c r="K48" i="3"/>
  <c r="Y48" i="3"/>
  <c r="G48" i="3"/>
  <c r="O48" i="3"/>
  <c r="D48" i="3"/>
  <c r="L48" i="3"/>
  <c r="T48" i="3"/>
  <c r="E30" i="3"/>
  <c r="I30" i="3"/>
  <c r="Q30" i="3"/>
  <c r="Y30" i="3"/>
  <c r="J48" i="3"/>
  <c r="J30" i="3"/>
  <c r="R48" i="3"/>
  <c r="R30" i="3"/>
  <c r="AA92" i="3"/>
  <c r="B48" i="3"/>
  <c r="B30" i="3"/>
  <c r="S48" i="3"/>
  <c r="Z30" i="3"/>
  <c r="Z48" i="3"/>
  <c r="C30" i="3"/>
  <c r="N48" i="3"/>
  <c r="N30" i="3"/>
  <c r="V48" i="3"/>
  <c r="V30" i="3"/>
  <c r="G71" i="3"/>
  <c r="O71" i="3"/>
  <c r="W71" i="3"/>
  <c r="AA71" i="3"/>
  <c r="D88" i="3"/>
  <c r="L88" i="3"/>
  <c r="T88" i="3"/>
  <c r="X88" i="3"/>
  <c r="D71" i="3"/>
  <c r="H71" i="3"/>
  <c r="L71" i="3"/>
  <c r="P71" i="3"/>
  <c r="T71" i="3"/>
  <c r="X71" i="3"/>
  <c r="I88" i="3"/>
  <c r="Q88" i="3"/>
  <c r="C90" i="3"/>
  <c r="K90" i="3"/>
  <c r="S90" i="3"/>
  <c r="T92" i="3" s="1"/>
  <c r="E71" i="3"/>
  <c r="I71" i="3"/>
  <c r="M71" i="3"/>
  <c r="Q71" i="3"/>
  <c r="U71" i="3"/>
  <c r="Y71" i="3"/>
  <c r="R92" i="3" l="1"/>
  <c r="P92" i="3"/>
  <c r="O92" i="3"/>
  <c r="N92" i="3"/>
  <c r="L92" i="3"/>
  <c r="J92" i="3"/>
  <c r="I92" i="3"/>
  <c r="H92" i="3"/>
  <c r="G92" i="3"/>
  <c r="E92" i="3"/>
  <c r="D92" i="3"/>
  <c r="F92" i="3"/>
  <c r="V92" i="3"/>
  <c r="K92" i="3"/>
  <c r="M92" i="3"/>
  <c r="Q92" i="3"/>
  <c r="C92" i="3"/>
  <c r="S92" i="3"/>
  <c r="G9" i="2" l="1"/>
  <c r="K18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F3" i="2"/>
  <c r="G32" i="2" l="1"/>
  <c r="K17" i="1"/>
  <c r="K16" i="1"/>
  <c r="K15" i="1"/>
  <c r="K14" i="1"/>
  <c r="AS8" i="1"/>
  <c r="K8" i="1"/>
  <c r="D8" i="1"/>
  <c r="K7" i="1" l="1"/>
  <c r="AS6" i="1" l="1"/>
  <c r="AS5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K3" i="1"/>
  <c r="D2" i="1"/>
  <c r="AS3" i="1"/>
  <c r="AS4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2" i="1"/>
</calcChain>
</file>

<file path=xl/sharedStrings.xml><?xml version="1.0" encoding="utf-8"?>
<sst xmlns="http://schemas.openxmlformats.org/spreadsheetml/2006/main" count="125" uniqueCount="110">
  <si>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</si>
  <si>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</si>
  <si>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</si>
  <si>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</si>
  <si>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</si>
  <si>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</si>
  <si>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</si>
  <si>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</si>
  <si>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</si>
  <si>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</si>
  <si>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</si>
  <si>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14/10 &amp; 36 lbs SALE YARN </t>
  </si>
  <si>
    <t>TWISTING PROD</t>
  </si>
  <si>
    <t>TOTAL SALABLE PROD.</t>
  </si>
  <si>
    <t>WITH OUT TAW ROLL PROD.</t>
  </si>
  <si>
    <t>Total</t>
  </si>
  <si>
    <t>AUGUST TOTAL SALABLE PRODUCTION</t>
  </si>
  <si>
    <t>Jute Issue</t>
  </si>
  <si>
    <t>Wastage Use</t>
  </si>
  <si>
    <t>Spinning prod</t>
  </si>
  <si>
    <t>Number of frames</t>
  </si>
  <si>
    <t>8 lbs H/Warp</t>
  </si>
  <si>
    <t>8.5  lbs H/Weft</t>
  </si>
  <si>
    <t>9.5 lbs S/T</t>
  </si>
  <si>
    <t>10 lbs Skg/Warp</t>
  </si>
  <si>
    <t>10 lbs Sale Yarn</t>
  </si>
  <si>
    <t>10.5 lbs Sale Yarn</t>
  </si>
  <si>
    <t>14 lbs  Skg/Warp</t>
  </si>
  <si>
    <t>20 lbs 1 Ply Skg/Weft</t>
  </si>
  <si>
    <t>14 lbs  Sale Yarn</t>
  </si>
  <si>
    <t>28 lbs  Sale Yarn</t>
  </si>
  <si>
    <t>28 lbs 1 Ply Skg/Weft</t>
  </si>
  <si>
    <t>36 lbs 1 Ply Skg/Weft</t>
  </si>
  <si>
    <t>25 Lbs Skg/Warp</t>
  </si>
  <si>
    <t>25 Lbs Skg/Weft</t>
  </si>
  <si>
    <t>36 lbs  Sale Yarn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</si>
  <si>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</si>
  <si>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</si>
  <si>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</si>
  <si>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</si>
  <si>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</si>
  <si>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</si>
  <si>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Broad Loom/CBC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</si>
  <si>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</si>
  <si>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</si>
  <si>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</si>
  <si>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</si>
  <si>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</si>
  <si>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</si>
  <si>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</si>
  <si>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</si>
  <si>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</si>
  <si>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</si>
  <si>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</si>
  <si>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Skg/Warp</t>
  </si>
  <si>
    <t>28 Lbs Sale Yarn</t>
  </si>
  <si>
    <t>36 Lbs Sale Yarn</t>
  </si>
  <si>
    <t>10.5 Lbs Sale Yarn</t>
  </si>
  <si>
    <t>32 Lbs Sale Yarn</t>
  </si>
  <si>
    <t>28 Soil Saver Warp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</si>
  <si>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</si>
  <si>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</si>
  <si>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</si>
  <si>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</si>
  <si>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</si>
  <si>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</si>
  <si>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</si>
  <si>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</si>
  <si>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</si>
  <si>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</si>
  <si>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28 Lbs Skg/Weft</t>
  </si>
  <si>
    <t>26 Lbs Skg/Weft</t>
  </si>
  <si>
    <t>120 Soil Saver Weft</t>
  </si>
  <si>
    <t>Others (colour, bleach cop)</t>
  </si>
  <si>
    <t>Grand Total</t>
  </si>
  <si>
    <t>8.5 Lbs H/Warp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</si>
  <si>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</si>
  <si>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</si>
  <si>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</si>
  <si>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</si>
  <si>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</si>
  <si>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</si>
  <si>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</si>
  <si>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</si>
  <si>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</si>
  <si>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BROAD LOOM/CBC PROD.</t>
  </si>
  <si>
    <t>BROAD LOOM/CBC LOOSE</t>
  </si>
  <si>
    <t>BROAD LOOM/CBC PACKED</t>
  </si>
  <si>
    <t>BROAD LOOM/CBC SALE</t>
  </si>
  <si>
    <t>BROAD LOOM/CBC INCREASE/DECREASE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</si>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</sst>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Bell MT"/>
      <family val="1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164" fontId="1" fillId="0" borderId="7" xfId="0" applyNumberFormat="1" applyFont="1" applyFill="1" applyBorder="1"/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164" fontId="1" fillId="0" borderId="7" xfId="0" applyNumberFormat="1" applyFont="1" applyBorder="1"/>
    <xf numFmtId="164" fontId="1" fillId="0" borderId="0" xfId="0" applyNumberFormat="1" applyFon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5" xfId="0" applyNumberFormat="1" applyFont="1" applyBorder="1"/>
    <xf numFmtId="164" fontId="1" fillId="0" borderId="11" xfId="0" applyNumberFormat="1" applyFont="1" applyBorder="1"/>
    <xf numFmtId="164" fontId="1" fillId="0" borderId="6" xfId="0" applyNumberFormat="1" applyFont="1" applyBorder="1"/>
    <xf numFmtId="0" fontId="1" fillId="0" borderId="12" xfId="0" applyFont="1" applyBorder="1"/>
    <xf numFmtId="164" fontId="1" fillId="0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7" fillId="0" borderId="0" xfId="0" applyFont="1"/>
    <xf numFmtId="0" fontId="0" fillId="0" borderId="11" xfId="0" applyBorder="1"/>
    <xf numFmtId="164" fontId="1" fillId="0" borderId="0" xfId="0" applyNumberFormat="1" applyFont="1"/>
    <xf numFmtId="0" fontId="1" fillId="0" borderId="11" xfId="0" applyFont="1" applyBorder="1"/>
    <xf numFmtId="164" fontId="0" fillId="0" borderId="0" xfId="0" applyNumberFormat="1"/>
    <xf numFmtId="0" fontId="0" fillId="0" borderId="14" xfId="0" applyBorder="1"/>
    <xf numFmtId="0" fontId="1" fillId="0" borderId="0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84</xdr:row>
      <xdr:rowOff>7844</xdr:rowOff>
    </xdr:from>
    <xdr:to>
      <xdr:col>1</xdr:col>
      <xdr:colOff>363376</xdr:colOff>
      <xdr:row>85</xdr:row>
      <xdr:rowOff>179294</xdr:rowOff>
    </xdr:to>
    <xdr:sp macro="" textlink="">
      <xdr:nvSpPr>
        <xdr:cNvPr id="2" name="Down Arrow 1"/>
        <xdr:cNvSpPr/>
      </xdr:nvSpPr>
      <xdr:spPr>
        <a:xfrm>
          <a:off x="1927106" y="1722904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67</xdr:row>
      <xdr:rowOff>9525</xdr:rowOff>
    </xdr:from>
    <xdr:to>
      <xdr:col>1</xdr:col>
      <xdr:colOff>307347</xdr:colOff>
      <xdr:row>68</xdr:row>
      <xdr:rowOff>190500</xdr:rowOff>
    </xdr:to>
    <xdr:sp macro="" textlink="">
      <xdr:nvSpPr>
        <xdr:cNvPr id="3" name="Down Arrow 2"/>
        <xdr:cNvSpPr/>
      </xdr:nvSpPr>
      <xdr:spPr>
        <a:xfrm>
          <a:off x="1871077" y="13716000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4" name="Down Arrow 3"/>
        <xdr:cNvSpPr/>
      </xdr:nvSpPr>
      <xdr:spPr>
        <a:xfrm>
          <a:off x="193176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5" name="Down Arrow 4"/>
        <xdr:cNvSpPr/>
      </xdr:nvSpPr>
      <xdr:spPr>
        <a:xfrm>
          <a:off x="194050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6" name="Down Arrow 5"/>
        <xdr:cNvSpPr/>
      </xdr:nvSpPr>
      <xdr:spPr>
        <a:xfrm>
          <a:off x="1890127" y="514419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23138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88</xdr:row>
      <xdr:rowOff>10262</xdr:rowOff>
    </xdr:from>
    <xdr:to>
      <xdr:col>1</xdr:col>
      <xdr:colOff>347686</xdr:colOff>
      <xdr:row>88</xdr:row>
      <xdr:rowOff>179114</xdr:rowOff>
    </xdr:to>
    <xdr:sp macro="" textlink="">
      <xdr:nvSpPr>
        <xdr:cNvPr id="8" name="Down Arrow 7"/>
        <xdr:cNvSpPr/>
      </xdr:nvSpPr>
      <xdr:spPr>
        <a:xfrm>
          <a:off x="1911416" y="1802203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90</xdr:row>
      <xdr:rowOff>5782</xdr:rowOff>
    </xdr:from>
    <xdr:to>
      <xdr:col>1</xdr:col>
      <xdr:colOff>343202</xdr:colOff>
      <xdr:row>90</xdr:row>
      <xdr:rowOff>174634</xdr:rowOff>
    </xdr:to>
    <xdr:sp macro="" textlink="">
      <xdr:nvSpPr>
        <xdr:cNvPr id="9" name="Down Arrow 8"/>
        <xdr:cNvSpPr/>
      </xdr:nvSpPr>
      <xdr:spPr>
        <a:xfrm>
          <a:off x="1906932" y="1841760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9385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8047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9119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780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061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96349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16" name="Down Arrow 15"/>
        <xdr:cNvSpPr/>
      </xdr:nvSpPr>
      <xdr:spPr>
        <a:xfrm>
          <a:off x="2392663" y="51474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17" name="Down Arrow 16"/>
        <xdr:cNvSpPr/>
      </xdr:nvSpPr>
      <xdr:spPr>
        <a:xfrm>
          <a:off x="2936146" y="51430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18" name="Down Arrow 17"/>
        <xdr:cNvSpPr/>
      </xdr:nvSpPr>
      <xdr:spPr>
        <a:xfrm>
          <a:off x="3423603" y="51385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19" name="Down Arrow 18"/>
        <xdr:cNvSpPr/>
      </xdr:nvSpPr>
      <xdr:spPr>
        <a:xfrm>
          <a:off x="3944674" y="51340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0" name="Down Arrow 19"/>
        <xdr:cNvSpPr/>
      </xdr:nvSpPr>
      <xdr:spPr>
        <a:xfrm>
          <a:off x="4443336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1" name="Down Arrow 20"/>
        <xdr:cNvSpPr/>
      </xdr:nvSpPr>
      <xdr:spPr>
        <a:xfrm>
          <a:off x="5023241" y="513627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22" name="Down Arrow 21"/>
        <xdr:cNvSpPr/>
      </xdr:nvSpPr>
      <xdr:spPr>
        <a:xfrm>
          <a:off x="5521905" y="5137638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23" name="Down Arrow 22"/>
        <xdr:cNvSpPr/>
      </xdr:nvSpPr>
      <xdr:spPr>
        <a:xfrm>
          <a:off x="604134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24" name="Down Arrow 23"/>
        <xdr:cNvSpPr/>
      </xdr:nvSpPr>
      <xdr:spPr>
        <a:xfrm>
          <a:off x="7042542" y="51334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25" name="Down Arrow 24"/>
        <xdr:cNvSpPr/>
      </xdr:nvSpPr>
      <xdr:spPr>
        <a:xfrm>
          <a:off x="7541205" y="51289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26" name="Down Arrow 25"/>
        <xdr:cNvSpPr/>
      </xdr:nvSpPr>
      <xdr:spPr>
        <a:xfrm>
          <a:off x="8107100" y="51245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27" name="Down Arrow 26"/>
        <xdr:cNvSpPr/>
      </xdr:nvSpPr>
      <xdr:spPr>
        <a:xfrm>
          <a:off x="8616967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192386</xdr:colOff>
      <xdr:row>25</xdr:row>
      <xdr:rowOff>8205</xdr:rowOff>
    </xdr:from>
    <xdr:to>
      <xdr:col>15</xdr:col>
      <xdr:colOff>303472</xdr:colOff>
      <xdr:row>26</xdr:row>
      <xdr:rowOff>159870</xdr:rowOff>
    </xdr:to>
    <xdr:sp macro="" textlink="">
      <xdr:nvSpPr>
        <xdr:cNvPr id="28" name="Down Arrow 27"/>
        <xdr:cNvSpPr/>
      </xdr:nvSpPr>
      <xdr:spPr>
        <a:xfrm>
          <a:off x="3251592" y="27872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187905</xdr:colOff>
      <xdr:row>25</xdr:row>
      <xdr:rowOff>14927</xdr:rowOff>
    </xdr:from>
    <xdr:to>
      <xdr:col>16</xdr:col>
      <xdr:colOff>298991</xdr:colOff>
      <xdr:row>26</xdr:row>
      <xdr:rowOff>166592</xdr:rowOff>
    </xdr:to>
    <xdr:sp macro="" textlink="">
      <xdr:nvSpPr>
        <xdr:cNvPr id="29" name="Down Arrow 28"/>
        <xdr:cNvSpPr/>
      </xdr:nvSpPr>
      <xdr:spPr>
        <a:xfrm>
          <a:off x="3740170" y="27939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0" name="Down Arrow 29"/>
        <xdr:cNvSpPr/>
      </xdr:nvSpPr>
      <xdr:spPr>
        <a:xfrm>
          <a:off x="10148811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31" name="Down Arrow 30"/>
        <xdr:cNvSpPr/>
      </xdr:nvSpPr>
      <xdr:spPr>
        <a:xfrm>
          <a:off x="10681091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32" name="Down Arrow 31"/>
        <xdr:cNvSpPr/>
      </xdr:nvSpPr>
      <xdr:spPr>
        <a:xfrm>
          <a:off x="111797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33" name="Down Arrow 32"/>
        <xdr:cNvSpPr/>
      </xdr:nvSpPr>
      <xdr:spPr>
        <a:xfrm>
          <a:off x="11714273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214797</xdr:colOff>
      <xdr:row>25</xdr:row>
      <xdr:rowOff>19411</xdr:rowOff>
    </xdr:from>
    <xdr:to>
      <xdr:col>21</xdr:col>
      <xdr:colOff>325883</xdr:colOff>
      <xdr:row>26</xdr:row>
      <xdr:rowOff>171076</xdr:rowOff>
    </xdr:to>
    <xdr:sp macro="" textlink="">
      <xdr:nvSpPr>
        <xdr:cNvPr id="34" name="Down Arrow 33"/>
        <xdr:cNvSpPr/>
      </xdr:nvSpPr>
      <xdr:spPr>
        <a:xfrm>
          <a:off x="12235347" y="51533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35" name="Down Arrow 34"/>
        <xdr:cNvSpPr/>
      </xdr:nvSpPr>
      <xdr:spPr>
        <a:xfrm>
          <a:off x="128124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36" name="Down Arrow 35"/>
        <xdr:cNvSpPr/>
      </xdr:nvSpPr>
      <xdr:spPr>
        <a:xfrm>
          <a:off x="13320078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37" name="Down Arrow 36"/>
        <xdr:cNvSpPr/>
      </xdr:nvSpPr>
      <xdr:spPr>
        <a:xfrm>
          <a:off x="13852360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38" name="Down Arrow 37"/>
        <xdr:cNvSpPr/>
      </xdr:nvSpPr>
      <xdr:spPr>
        <a:xfrm>
          <a:off x="5571213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39" name="Down Arrow 38"/>
        <xdr:cNvSpPr/>
      </xdr:nvSpPr>
      <xdr:spPr>
        <a:xfrm>
          <a:off x="6047460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0" name="Down Arrow 39"/>
        <xdr:cNvSpPr/>
      </xdr:nvSpPr>
      <xdr:spPr>
        <a:xfrm>
          <a:off x="6557328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41" name="Down Arrow 40"/>
        <xdr:cNvSpPr/>
      </xdr:nvSpPr>
      <xdr:spPr>
        <a:xfrm>
          <a:off x="703357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42" name="Down Arrow 41"/>
        <xdr:cNvSpPr/>
      </xdr:nvSpPr>
      <xdr:spPr>
        <a:xfrm>
          <a:off x="7532238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43" name="Down Arrow 42"/>
        <xdr:cNvSpPr/>
      </xdr:nvSpPr>
      <xdr:spPr>
        <a:xfrm>
          <a:off x="8064518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44" name="Down Arrow 43"/>
        <xdr:cNvSpPr/>
      </xdr:nvSpPr>
      <xdr:spPr>
        <a:xfrm>
          <a:off x="8563181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45" name="Down Arrow 44"/>
        <xdr:cNvSpPr/>
      </xdr:nvSpPr>
      <xdr:spPr>
        <a:xfrm>
          <a:off x="9182868" y="6290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46" name="Down Arrow 45"/>
        <xdr:cNvSpPr/>
      </xdr:nvSpPr>
      <xdr:spPr>
        <a:xfrm>
          <a:off x="9659115" y="60910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47" name="Down Arrow 46"/>
        <xdr:cNvSpPr/>
      </xdr:nvSpPr>
      <xdr:spPr>
        <a:xfrm>
          <a:off x="10157778" y="60462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48" name="Down Arrow 47"/>
        <xdr:cNvSpPr/>
      </xdr:nvSpPr>
      <xdr:spPr>
        <a:xfrm>
          <a:off x="10678849" y="60013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49" name="Down Arrow 48"/>
        <xdr:cNvSpPr/>
      </xdr:nvSpPr>
      <xdr:spPr>
        <a:xfrm>
          <a:off x="11177510" y="59565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0" name="Down Arrow 49"/>
        <xdr:cNvSpPr/>
      </xdr:nvSpPr>
      <xdr:spPr>
        <a:xfrm>
          <a:off x="11709791" y="6178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51" name="Down Arrow 50"/>
        <xdr:cNvSpPr/>
      </xdr:nvSpPr>
      <xdr:spPr>
        <a:xfrm>
          <a:off x="12208454" y="6245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52" name="Down Arrow 51"/>
        <xdr:cNvSpPr/>
      </xdr:nvSpPr>
      <xdr:spPr>
        <a:xfrm>
          <a:off x="12794523" y="64022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53" name="Down Arrow 52"/>
        <xdr:cNvSpPr/>
      </xdr:nvSpPr>
      <xdr:spPr>
        <a:xfrm>
          <a:off x="13293183" y="61862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54" name="Down Arrow 53"/>
        <xdr:cNvSpPr/>
      </xdr:nvSpPr>
      <xdr:spPr>
        <a:xfrm>
          <a:off x="13814258" y="61414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55" name="Down Arrow 54"/>
        <xdr:cNvSpPr/>
      </xdr:nvSpPr>
      <xdr:spPr>
        <a:xfrm>
          <a:off x="14324125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56" name="Down Arrow 55"/>
        <xdr:cNvSpPr/>
      </xdr:nvSpPr>
      <xdr:spPr>
        <a:xfrm>
          <a:off x="24100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57" name="Down Arrow 56"/>
        <xdr:cNvSpPr/>
      </xdr:nvSpPr>
      <xdr:spPr>
        <a:xfrm>
          <a:off x="291317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58" name="Down Arrow 57"/>
        <xdr:cNvSpPr/>
      </xdr:nvSpPr>
      <xdr:spPr>
        <a:xfrm>
          <a:off x="34387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59" name="Down Arrow 58"/>
        <xdr:cNvSpPr/>
      </xdr:nvSpPr>
      <xdr:spPr>
        <a:xfrm>
          <a:off x="396428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0" name="Down Arrow 59"/>
        <xdr:cNvSpPr/>
      </xdr:nvSpPr>
      <xdr:spPr>
        <a:xfrm>
          <a:off x="443381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61" name="Down Arrow 60"/>
        <xdr:cNvSpPr/>
      </xdr:nvSpPr>
      <xdr:spPr>
        <a:xfrm>
          <a:off x="498458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62" name="Down Arrow 61"/>
        <xdr:cNvSpPr/>
      </xdr:nvSpPr>
      <xdr:spPr>
        <a:xfrm>
          <a:off x="5510140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63" name="Down Arrow 62"/>
        <xdr:cNvSpPr/>
      </xdr:nvSpPr>
      <xdr:spPr>
        <a:xfrm>
          <a:off x="6102930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64" name="Down Arrow 63"/>
        <xdr:cNvSpPr/>
      </xdr:nvSpPr>
      <xdr:spPr>
        <a:xfrm>
          <a:off x="658366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706439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7601158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67" name="Down Arrow 66"/>
        <xdr:cNvSpPr/>
      </xdr:nvSpPr>
      <xdr:spPr>
        <a:xfrm>
          <a:off x="8137919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862985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913300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966976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71" name="Down Arrow 70"/>
        <xdr:cNvSpPr/>
      </xdr:nvSpPr>
      <xdr:spPr>
        <a:xfrm>
          <a:off x="10184114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72" name="Down Arrow 71"/>
        <xdr:cNvSpPr/>
      </xdr:nvSpPr>
      <xdr:spPr>
        <a:xfrm>
          <a:off x="10720875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73" name="Down Arrow 72"/>
        <xdr:cNvSpPr/>
      </xdr:nvSpPr>
      <xdr:spPr>
        <a:xfrm>
          <a:off x="1121281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74" name="Down Arrow 73"/>
        <xdr:cNvSpPr/>
      </xdr:nvSpPr>
      <xdr:spPr>
        <a:xfrm>
          <a:off x="11715958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122751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12778276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1330383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1381818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79" name="Down Arrow 78"/>
        <xdr:cNvSpPr/>
      </xdr:nvSpPr>
      <xdr:spPr>
        <a:xfrm>
          <a:off x="143325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199114</xdr:colOff>
      <xdr:row>25</xdr:row>
      <xdr:rowOff>14927</xdr:rowOff>
    </xdr:from>
    <xdr:to>
      <xdr:col>26</xdr:col>
      <xdr:colOff>310200</xdr:colOff>
      <xdr:row>26</xdr:row>
      <xdr:rowOff>166592</xdr:rowOff>
    </xdr:to>
    <xdr:sp macro="" textlink="">
      <xdr:nvSpPr>
        <xdr:cNvPr id="80" name="Down Arrow 79"/>
        <xdr:cNvSpPr/>
      </xdr:nvSpPr>
      <xdr:spPr>
        <a:xfrm>
          <a:off x="14105614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81" name="Down Arrow 80"/>
        <xdr:cNvSpPr/>
      </xdr:nvSpPr>
      <xdr:spPr>
        <a:xfrm>
          <a:off x="2412498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82" name="Down Arrow 81"/>
        <xdr:cNvSpPr/>
      </xdr:nvSpPr>
      <xdr:spPr>
        <a:xfrm>
          <a:off x="294925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83" name="Down Arrow 82"/>
        <xdr:cNvSpPr/>
      </xdr:nvSpPr>
      <xdr:spPr>
        <a:xfrm>
          <a:off x="3429992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84" name="Down Arrow 83"/>
        <xdr:cNvSpPr/>
      </xdr:nvSpPr>
      <xdr:spPr>
        <a:xfrm>
          <a:off x="393313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85" name="Down Arrow 84"/>
        <xdr:cNvSpPr/>
      </xdr:nvSpPr>
      <xdr:spPr>
        <a:xfrm>
          <a:off x="4413869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86" name="Down Arrow 85"/>
        <xdr:cNvSpPr/>
      </xdr:nvSpPr>
      <xdr:spPr>
        <a:xfrm>
          <a:off x="4998254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87" name="Down Arrow 86"/>
        <xdr:cNvSpPr/>
      </xdr:nvSpPr>
      <xdr:spPr>
        <a:xfrm>
          <a:off x="552381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88" name="Down Arrow 87"/>
        <xdr:cNvSpPr/>
      </xdr:nvSpPr>
      <xdr:spPr>
        <a:xfrm>
          <a:off x="60493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89" name="Down Arrow 88"/>
        <xdr:cNvSpPr/>
      </xdr:nvSpPr>
      <xdr:spPr>
        <a:xfrm>
          <a:off x="6541305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0" name="Down Arrow 89"/>
        <xdr:cNvSpPr/>
      </xdr:nvSpPr>
      <xdr:spPr>
        <a:xfrm>
          <a:off x="703324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91" name="Down Arrow 90"/>
        <xdr:cNvSpPr/>
      </xdr:nvSpPr>
      <xdr:spPr>
        <a:xfrm>
          <a:off x="7513976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92" name="Down Arrow 91"/>
        <xdr:cNvSpPr/>
      </xdr:nvSpPr>
      <xdr:spPr>
        <a:xfrm>
          <a:off x="81067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93" name="Down Arrow 92"/>
        <xdr:cNvSpPr/>
      </xdr:nvSpPr>
      <xdr:spPr>
        <a:xfrm>
          <a:off x="85874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94" name="Down Arrow 93"/>
        <xdr:cNvSpPr/>
      </xdr:nvSpPr>
      <xdr:spPr>
        <a:xfrm>
          <a:off x="912426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95" name="Down Arrow 94"/>
        <xdr:cNvSpPr/>
      </xdr:nvSpPr>
      <xdr:spPr>
        <a:xfrm>
          <a:off x="96049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96" name="Down Arrow 95"/>
        <xdr:cNvSpPr/>
      </xdr:nvSpPr>
      <xdr:spPr>
        <a:xfrm>
          <a:off x="101641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97" name="Down Arrow 96"/>
        <xdr:cNvSpPr/>
      </xdr:nvSpPr>
      <xdr:spPr>
        <a:xfrm>
          <a:off x="106448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98" name="Down Arrow 97"/>
        <xdr:cNvSpPr/>
      </xdr:nvSpPr>
      <xdr:spPr>
        <a:xfrm>
          <a:off x="11181659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99" name="Down Arrow 98"/>
        <xdr:cNvSpPr/>
      </xdr:nvSpPr>
      <xdr:spPr>
        <a:xfrm>
          <a:off x="116623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0" name="Down Arrow 99"/>
        <xdr:cNvSpPr/>
      </xdr:nvSpPr>
      <xdr:spPr>
        <a:xfrm>
          <a:off x="12232772" y="9012561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12769537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02" name="Down Arrow 101"/>
        <xdr:cNvSpPr/>
      </xdr:nvSpPr>
      <xdr:spPr>
        <a:xfrm>
          <a:off x="1330629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1382065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199115</xdr:colOff>
      <xdr:row>25</xdr:row>
      <xdr:rowOff>14927</xdr:rowOff>
    </xdr:from>
    <xdr:to>
      <xdr:col>25</xdr:col>
      <xdr:colOff>310201</xdr:colOff>
      <xdr:row>26</xdr:row>
      <xdr:rowOff>166592</xdr:rowOff>
    </xdr:to>
    <xdr:sp macro="" textlink="">
      <xdr:nvSpPr>
        <xdr:cNvPr id="104" name="Down Arrow 103"/>
        <xdr:cNvSpPr/>
      </xdr:nvSpPr>
      <xdr:spPr>
        <a:xfrm>
          <a:off x="13612556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05" name="Down Arrow 104"/>
        <xdr:cNvSpPr/>
      </xdr:nvSpPr>
      <xdr:spPr>
        <a:xfrm>
          <a:off x="655569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220966</xdr:colOff>
      <xdr:row>32</xdr:row>
      <xdr:rowOff>199591</xdr:rowOff>
    </xdr:from>
    <xdr:to>
      <xdr:col>26</xdr:col>
      <xdr:colOff>332052</xdr:colOff>
      <xdr:row>33</xdr:row>
      <xdr:rowOff>179727</xdr:rowOff>
    </xdr:to>
    <xdr:sp macro="" textlink="">
      <xdr:nvSpPr>
        <xdr:cNvPr id="106" name="Down Arrow 105"/>
        <xdr:cNvSpPr/>
      </xdr:nvSpPr>
      <xdr:spPr>
        <a:xfrm>
          <a:off x="14127466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243376</xdr:colOff>
      <xdr:row>32</xdr:row>
      <xdr:rowOff>199591</xdr:rowOff>
    </xdr:from>
    <xdr:to>
      <xdr:col>27</xdr:col>
      <xdr:colOff>354462</xdr:colOff>
      <xdr:row>33</xdr:row>
      <xdr:rowOff>179727</xdr:rowOff>
    </xdr:to>
    <xdr:sp macro="" textlink="">
      <xdr:nvSpPr>
        <xdr:cNvPr id="107" name="Down Arrow 106"/>
        <xdr:cNvSpPr/>
      </xdr:nvSpPr>
      <xdr:spPr>
        <a:xfrm>
          <a:off x="14642935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265790</xdr:colOff>
      <xdr:row>33</xdr:row>
      <xdr:rowOff>9091</xdr:rowOff>
    </xdr:from>
    <xdr:to>
      <xdr:col>28</xdr:col>
      <xdr:colOff>376876</xdr:colOff>
      <xdr:row>33</xdr:row>
      <xdr:rowOff>190933</xdr:rowOff>
    </xdr:to>
    <xdr:sp macro="" textlink="">
      <xdr:nvSpPr>
        <xdr:cNvPr id="108" name="Down Arrow 107"/>
        <xdr:cNvSpPr/>
      </xdr:nvSpPr>
      <xdr:spPr>
        <a:xfrm>
          <a:off x="15270466" y="6923120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167399</xdr:colOff>
      <xdr:row>43</xdr:row>
      <xdr:rowOff>9755</xdr:rowOff>
    </xdr:from>
    <xdr:to>
      <xdr:col>25</xdr:col>
      <xdr:colOff>295965</xdr:colOff>
      <xdr:row>44</xdr:row>
      <xdr:rowOff>171220</xdr:rowOff>
    </xdr:to>
    <xdr:sp macro="" textlink="">
      <xdr:nvSpPr>
        <xdr:cNvPr id="109" name="Down Arrow 108"/>
        <xdr:cNvSpPr/>
      </xdr:nvSpPr>
      <xdr:spPr>
        <a:xfrm>
          <a:off x="13580840" y="907531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189814</xdr:colOff>
      <xdr:row>42</xdr:row>
      <xdr:rowOff>200255</xdr:rowOff>
    </xdr:from>
    <xdr:to>
      <xdr:col>26</xdr:col>
      <xdr:colOff>318380</xdr:colOff>
      <xdr:row>44</xdr:row>
      <xdr:rowOff>160014</xdr:rowOff>
    </xdr:to>
    <xdr:sp macro="" textlink="">
      <xdr:nvSpPr>
        <xdr:cNvPr id="110" name="Down Arrow 109"/>
        <xdr:cNvSpPr/>
      </xdr:nvSpPr>
      <xdr:spPr>
        <a:xfrm>
          <a:off x="14096314" y="906410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189813</xdr:colOff>
      <xdr:row>43</xdr:row>
      <xdr:rowOff>9754</xdr:rowOff>
    </xdr:from>
    <xdr:to>
      <xdr:col>27</xdr:col>
      <xdr:colOff>318379</xdr:colOff>
      <xdr:row>44</xdr:row>
      <xdr:rowOff>171219</xdr:rowOff>
    </xdr:to>
    <xdr:sp macro="" textlink="">
      <xdr:nvSpPr>
        <xdr:cNvPr id="111" name="Down Arrow 110"/>
        <xdr:cNvSpPr/>
      </xdr:nvSpPr>
      <xdr:spPr>
        <a:xfrm>
          <a:off x="14555754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189814</xdr:colOff>
      <xdr:row>43</xdr:row>
      <xdr:rowOff>9754</xdr:rowOff>
    </xdr:from>
    <xdr:to>
      <xdr:col>28</xdr:col>
      <xdr:colOff>318380</xdr:colOff>
      <xdr:row>44</xdr:row>
      <xdr:rowOff>171219</xdr:rowOff>
    </xdr:to>
    <xdr:sp macro="" textlink="">
      <xdr:nvSpPr>
        <xdr:cNvPr id="112" name="Down Arrow 111"/>
        <xdr:cNvSpPr/>
      </xdr:nvSpPr>
      <xdr:spPr>
        <a:xfrm>
          <a:off x="15037608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187908</xdr:colOff>
      <xdr:row>25</xdr:row>
      <xdr:rowOff>26133</xdr:rowOff>
    </xdr:from>
    <xdr:to>
      <xdr:col>28</xdr:col>
      <xdr:colOff>298994</xdr:colOff>
      <xdr:row>26</xdr:row>
      <xdr:rowOff>177798</xdr:rowOff>
    </xdr:to>
    <xdr:sp macro="" textlink="">
      <xdr:nvSpPr>
        <xdr:cNvPr id="113" name="Down Arrow 112"/>
        <xdr:cNvSpPr/>
      </xdr:nvSpPr>
      <xdr:spPr>
        <a:xfrm>
          <a:off x="15035702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176703</xdr:colOff>
      <xdr:row>25</xdr:row>
      <xdr:rowOff>26133</xdr:rowOff>
    </xdr:from>
    <xdr:to>
      <xdr:col>27</xdr:col>
      <xdr:colOff>287789</xdr:colOff>
      <xdr:row>26</xdr:row>
      <xdr:rowOff>177798</xdr:rowOff>
    </xdr:to>
    <xdr:sp macro="" textlink="">
      <xdr:nvSpPr>
        <xdr:cNvPr id="114" name="Down Arrow 113"/>
        <xdr:cNvSpPr/>
      </xdr:nvSpPr>
      <xdr:spPr>
        <a:xfrm>
          <a:off x="14542644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154286</xdr:colOff>
      <xdr:row>2</xdr:row>
      <xdr:rowOff>199529</xdr:rowOff>
    </xdr:from>
    <xdr:to>
      <xdr:col>26</xdr:col>
      <xdr:colOff>265372</xdr:colOff>
      <xdr:row>4</xdr:row>
      <xdr:rowOff>183705</xdr:rowOff>
    </xdr:to>
    <xdr:sp macro="" textlink="">
      <xdr:nvSpPr>
        <xdr:cNvPr id="115" name="Down Arrow 114"/>
        <xdr:cNvSpPr/>
      </xdr:nvSpPr>
      <xdr:spPr>
        <a:xfrm>
          <a:off x="14060786" y="61414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194628</xdr:colOff>
      <xdr:row>2</xdr:row>
      <xdr:rowOff>195045</xdr:rowOff>
    </xdr:from>
    <xdr:to>
      <xdr:col>27</xdr:col>
      <xdr:colOff>305714</xdr:colOff>
      <xdr:row>4</xdr:row>
      <xdr:rowOff>179221</xdr:rowOff>
    </xdr:to>
    <xdr:sp macro="" textlink="">
      <xdr:nvSpPr>
        <xdr:cNvPr id="116" name="Down Arrow 115"/>
        <xdr:cNvSpPr/>
      </xdr:nvSpPr>
      <xdr:spPr>
        <a:xfrm>
          <a:off x="14560569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201351</xdr:colOff>
      <xdr:row>2</xdr:row>
      <xdr:rowOff>190563</xdr:rowOff>
    </xdr:from>
    <xdr:to>
      <xdr:col>28</xdr:col>
      <xdr:colOff>312437</xdr:colOff>
      <xdr:row>4</xdr:row>
      <xdr:rowOff>174739</xdr:rowOff>
    </xdr:to>
    <xdr:sp macro="" textlink="">
      <xdr:nvSpPr>
        <xdr:cNvPr id="117" name="Down Arrow 116"/>
        <xdr:cNvSpPr/>
      </xdr:nvSpPr>
      <xdr:spPr>
        <a:xfrm>
          <a:off x="15049145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tabSelected="1" zoomScale="85" zoomScaleNormal="85"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10.42578125" customWidth="1"/>
    <col min="23" max="23" width="9.140625" customWidth="1"/>
  </cols>
  <sheetData>
    <row r="1" spans="1:46" ht="78" customHeight="1" thickBot="1" x14ac:dyDescent="0.3">
      <c r="A1" s="43" t="s">
        <v>0</v>
      </c>
      <c r="B1" s="44" t="s">
        <v>1</v>
      </c>
      <c r="C1" s="45" t="s">
        <v>2</v>
      </c>
      <c r="D1" s="43" t="s">
        <v>3</v>
      </c>
      <c r="E1" s="45" t="s">
        <v>4</v>
      </c>
      <c r="F1" s="22" t="s">
        <v>12</v>
      </c>
      <c r="G1" s="22" t="s">
        <v>76</v>
      </c>
      <c r="H1" s="22" t="s">
        <v>77</v>
      </c>
      <c r="I1" s="22" t="s">
        <v>78</v>
      </c>
      <c r="J1" s="45" t="s">
        <v>79</v>
      </c>
      <c r="K1" s="22" t="s">
        <v>80</v>
      </c>
      <c r="L1" s="22" t="s">
        <v>81</v>
      </c>
      <c r="M1" s="22" t="s">
        <v>82</v>
      </c>
      <c r="N1" s="22" t="s">
        <v>83</v>
      </c>
      <c r="O1" s="46" t="s">
        <v>84</v>
      </c>
      <c r="P1" s="5" t="s">
        <v>85</v>
      </c>
      <c r="Q1" s="5" t="s">
        <v>86</v>
      </c>
      <c r="R1" s="5" t="s">
        <v>87</v>
      </c>
      <c r="S1" s="5" t="s">
        <v>88</v>
      </c>
      <c r="T1" s="47" t="s">
        <v>89</v>
      </c>
      <c r="U1" s="22" t="s">
        <v>90</v>
      </c>
      <c r="V1" s="22" t="s">
        <v>91</v>
      </c>
      <c r="W1" s="22" t="s">
        <v>92</v>
      </c>
      <c r="X1" s="22" t="s">
        <v>93</v>
      </c>
      <c r="Y1" s="45" t="s">
        <v>94</v>
      </c>
      <c r="Z1" s="22" t="s">
        <v>95</v>
      </c>
      <c r="AA1" s="22" t="s">
        <v>96</v>
      </c>
      <c r="AB1" s="22" t="s">
        <v>97</v>
      </c>
      <c r="AC1" s="22" t="s">
        <v>98</v>
      </c>
      <c r="AD1" s="45" t="s">
        <v>99</v>
      </c>
      <c r="AE1" s="22" t="s">
        <v>100</v>
      </c>
      <c r="AF1" s="22" t="s">
        <v>101</v>
      </c>
      <c r="AG1" s="22" t="s">
        <v>102</v>
      </c>
      <c r="AH1" s="22" t="s">
        <v>103</v>
      </c>
      <c r="AI1" s="45" t="s">
        <v>104</v>
      </c>
      <c r="AJ1" s="22" t="s">
        <v>105</v>
      </c>
      <c r="AK1" s="22" t="s">
        <v>106</v>
      </c>
      <c r="AL1" s="22" t="s">
        <v>107</v>
      </c>
      <c r="AM1" s="22" t="s">
        <v>108</v>
      </c>
      <c r="AN1" s="45" t="s">
        <v>109</v>
      </c>
      <c r="AO1" s="44" t="s">
        <v>3</v>
      </c>
      <c r="AP1" s="44" t="s">
        <v>6</v>
      </c>
      <c r="AQ1" s="44" t="s">
        <v>7</v>
      </c>
      <c r="AR1" s="44" t="s">
        <v>8</v>
      </c>
      <c r="AS1" s="44" t="s">
        <v>3</v>
      </c>
      <c r="AT1" s="45" t="s">
        <v>5</v>
      </c>
    </row>
    <row r="2" spans="1:46" ht="15.75" thickBot="1" x14ac:dyDescent="0.3">
      <c r="A2" s="1">
        <v>45871</v>
      </c>
      <c r="B2" s="2">
        <v>46.704000000000001</v>
      </c>
      <c r="C2" s="3">
        <v>3.4769999999999999</v>
      </c>
      <c r="D2" s="2">
        <f>+C2+B2</f>
        <v>50.180999999999997</v>
      </c>
      <c r="E2" s="2">
        <v>45.154000000000003</v>
      </c>
      <c r="F2" s="3">
        <v>0.77700000000000002</v>
      </c>
      <c r="G2" s="2">
        <v>3.05</v>
      </c>
      <c r="H2" s="2">
        <v>7.5369999999999999</v>
      </c>
      <c r="I2" s="2"/>
      <c r="J2" s="2"/>
      <c r="K2" s="2">
        <v>1.056</v>
      </c>
      <c r="L2" s="2">
        <v>138.93799999999999</v>
      </c>
      <c r="M2" s="2">
        <v>60.82</v>
      </c>
      <c r="N2" s="2"/>
      <c r="O2" s="2"/>
      <c r="P2" s="2"/>
      <c r="Q2" s="2"/>
      <c r="R2" s="2"/>
      <c r="S2" s="2"/>
      <c r="T2" s="2"/>
      <c r="U2" s="2">
        <v>28.581</v>
      </c>
      <c r="V2" s="2">
        <v>185.739</v>
      </c>
      <c r="W2" s="2">
        <v>242.79599999999999</v>
      </c>
      <c r="X2" s="2"/>
      <c r="Y2" s="2"/>
      <c r="Z2" s="2">
        <v>7.3999999999999996E-2</v>
      </c>
      <c r="AA2" s="2">
        <v>3.3530000000000002</v>
      </c>
      <c r="AB2" s="2">
        <v>0.51100000000000001</v>
      </c>
      <c r="AC2" s="2"/>
      <c r="AD2" s="2"/>
      <c r="AE2" s="2">
        <v>0.65700000000000003</v>
      </c>
      <c r="AF2" s="2">
        <v>24.864000000000001</v>
      </c>
      <c r="AG2" s="2">
        <v>21.821999999999999</v>
      </c>
      <c r="AH2" s="2"/>
      <c r="AI2" s="2"/>
      <c r="AJ2" s="2">
        <v>1.605</v>
      </c>
      <c r="AK2" s="2">
        <v>21.451000000000001</v>
      </c>
      <c r="AL2" s="2">
        <v>139.9</v>
      </c>
      <c r="AM2" s="2"/>
      <c r="AN2" s="2"/>
      <c r="AO2" s="2"/>
      <c r="AP2" s="2"/>
      <c r="AQ2" s="2">
        <v>160.084</v>
      </c>
      <c r="AR2" s="3">
        <v>17.760000000000002</v>
      </c>
      <c r="AS2" s="2">
        <f>+AQ2+AR2</f>
        <v>177.84399999999999</v>
      </c>
      <c r="AT2" s="2"/>
    </row>
    <row r="3" spans="1:46" ht="15.75" thickBot="1" x14ac:dyDescent="0.3">
      <c r="A3" s="1">
        <v>45872</v>
      </c>
      <c r="B3" s="2">
        <v>40.572000000000003</v>
      </c>
      <c r="C3" s="3">
        <v>3.7639999999999998</v>
      </c>
      <c r="D3" s="2">
        <f t="shared" ref="D3:D29" si="0">+C3+B3</f>
        <v>44.336000000000006</v>
      </c>
      <c r="E3" s="2">
        <v>45.067999999999998</v>
      </c>
      <c r="F3" s="2">
        <v>0.79800000000000004</v>
      </c>
      <c r="G3" s="2">
        <v>3.05</v>
      </c>
      <c r="H3" s="2">
        <v>7.3570000000000002</v>
      </c>
      <c r="I3" s="2"/>
      <c r="J3" s="2"/>
      <c r="K3" s="2">
        <f>0.606+0.131</f>
        <v>0.73699999999999999</v>
      </c>
      <c r="L3" s="2">
        <v>138.93799999999999</v>
      </c>
      <c r="M3" s="2">
        <v>60.82</v>
      </c>
      <c r="N3" s="2"/>
      <c r="O3" s="2"/>
      <c r="P3" s="2">
        <v>0.70699999999999996</v>
      </c>
      <c r="Q3" s="2"/>
      <c r="R3" s="2"/>
      <c r="S3" s="2"/>
      <c r="T3" s="2"/>
      <c r="U3" s="2">
        <v>29.297999999999998</v>
      </c>
      <c r="V3" s="2">
        <v>196.916</v>
      </c>
      <c r="W3" s="2">
        <v>260.48599999999999</v>
      </c>
      <c r="X3" s="2"/>
      <c r="Y3" s="2"/>
      <c r="Z3" s="2">
        <v>8.1000000000000003E-2</v>
      </c>
      <c r="AA3" s="2">
        <v>3.4340000000000002</v>
      </c>
      <c r="AB3" s="2">
        <v>0.51100000000000001</v>
      </c>
      <c r="AC3" s="2"/>
      <c r="AD3" s="2"/>
      <c r="AE3" s="2">
        <v>0.73799999999999999</v>
      </c>
      <c r="AF3" s="2">
        <v>24.355</v>
      </c>
      <c r="AG3" s="2">
        <v>21.821999999999999</v>
      </c>
      <c r="AH3" s="2"/>
      <c r="AI3" s="2"/>
      <c r="AJ3" s="2">
        <v>1.498</v>
      </c>
      <c r="AK3" s="2">
        <v>21.451000000000001</v>
      </c>
      <c r="AL3" s="2">
        <v>140.779</v>
      </c>
      <c r="AM3" s="2"/>
      <c r="AN3" s="2"/>
      <c r="AO3" s="2"/>
      <c r="AP3" s="2"/>
      <c r="AQ3" s="2">
        <v>157.185</v>
      </c>
      <c r="AR3" s="3">
        <v>17.79</v>
      </c>
      <c r="AS3" s="2">
        <f t="shared" ref="AS3:AS29" si="1">+AQ3+AR3</f>
        <v>174.97499999999999</v>
      </c>
      <c r="AT3" s="2"/>
    </row>
    <row r="4" spans="1:46" ht="15.75" thickBot="1" x14ac:dyDescent="0.3">
      <c r="A4" s="1">
        <v>45873</v>
      </c>
      <c r="B4" s="2">
        <v>40.610999999999997</v>
      </c>
      <c r="C4" s="3">
        <v>4.2460000000000004</v>
      </c>
      <c r="D4" s="2">
        <f t="shared" si="0"/>
        <v>44.856999999999999</v>
      </c>
      <c r="E4" s="2">
        <v>0.78400000000000003</v>
      </c>
      <c r="F4" s="3">
        <v>0.78400000000000003</v>
      </c>
      <c r="G4" s="2">
        <v>3.05</v>
      </c>
      <c r="H4" s="2">
        <v>7.5369999999999999</v>
      </c>
      <c r="I4" s="2"/>
      <c r="J4" s="2"/>
      <c r="K4" s="2">
        <v>0.7</v>
      </c>
      <c r="L4" s="2">
        <v>139.64500000000001</v>
      </c>
      <c r="M4" s="2">
        <v>60.82</v>
      </c>
      <c r="N4" s="2"/>
      <c r="O4" s="2"/>
      <c r="P4" s="2">
        <v>0.70699999999999996</v>
      </c>
      <c r="Q4" s="2"/>
      <c r="R4" s="2"/>
      <c r="S4" s="2"/>
      <c r="T4" s="2"/>
      <c r="U4" s="2">
        <v>29.48</v>
      </c>
      <c r="V4" s="2">
        <v>197.99799999999999</v>
      </c>
      <c r="W4" s="2">
        <v>286.00599999999997</v>
      </c>
      <c r="X4" s="2"/>
      <c r="Y4" s="2"/>
      <c r="Z4" s="2">
        <v>8.1000000000000003E-2</v>
      </c>
      <c r="AA4" s="2">
        <v>3.5150000000000001</v>
      </c>
      <c r="AB4" s="2">
        <v>0.51100000000000001</v>
      </c>
      <c r="AC4" s="2"/>
      <c r="AD4" s="2"/>
      <c r="AE4" s="2">
        <v>0.68100000000000005</v>
      </c>
      <c r="AF4" s="2">
        <v>24.355</v>
      </c>
      <c r="AG4" s="2">
        <v>21.821999999999999</v>
      </c>
      <c r="AH4" s="2"/>
      <c r="AI4" s="2"/>
      <c r="AJ4" s="2">
        <v>1.284</v>
      </c>
      <c r="AK4" s="2">
        <v>20.809000000000001</v>
      </c>
      <c r="AL4" s="2">
        <v>142.32599999999999</v>
      </c>
      <c r="AM4" s="2"/>
      <c r="AN4" s="2"/>
      <c r="AO4" s="2"/>
      <c r="AP4" s="2"/>
      <c r="AQ4" s="2">
        <v>154.55500000000001</v>
      </c>
      <c r="AR4" s="2">
        <v>17.684999999999999</v>
      </c>
      <c r="AS4" s="2">
        <f t="shared" si="1"/>
        <v>172.24</v>
      </c>
      <c r="AT4" s="2"/>
    </row>
    <row r="5" spans="1:46" ht="15.75" thickBot="1" x14ac:dyDescent="0.3">
      <c r="A5" s="1">
        <v>45874</v>
      </c>
      <c r="B5" s="2">
        <v>40.512</v>
      </c>
      <c r="C5" s="3">
        <v>4.3650000000000002</v>
      </c>
      <c r="D5" s="2">
        <f t="shared" si="0"/>
        <v>44.877000000000002</v>
      </c>
      <c r="E5" s="2">
        <v>45.097999999999999</v>
      </c>
      <c r="F5" s="2">
        <v>0.79300000000000004</v>
      </c>
      <c r="G5" s="2">
        <v>3.05</v>
      </c>
      <c r="H5" s="2">
        <v>7.1769999999999996</v>
      </c>
      <c r="I5" s="2"/>
      <c r="J5" s="2"/>
      <c r="K5" s="2">
        <v>0.95099999999999996</v>
      </c>
      <c r="L5" s="2">
        <v>139.648</v>
      </c>
      <c r="M5" s="2">
        <v>61.776000000000003</v>
      </c>
      <c r="N5" s="2"/>
      <c r="O5" s="2"/>
      <c r="P5" s="2"/>
      <c r="Q5" s="2"/>
      <c r="R5" s="2"/>
      <c r="S5" s="2"/>
      <c r="T5" s="2"/>
      <c r="U5" s="2">
        <v>30.071999999999999</v>
      </c>
      <c r="V5" s="2">
        <v>194.34200000000001</v>
      </c>
      <c r="W5" s="2">
        <v>318.19600000000003</v>
      </c>
      <c r="X5" s="2"/>
      <c r="Y5" s="2"/>
      <c r="Z5" s="2">
        <v>8.1000000000000003E-2</v>
      </c>
      <c r="AA5" s="2">
        <v>3.5960000000000001</v>
      </c>
      <c r="AB5" s="2">
        <v>0.51100000000000001</v>
      </c>
      <c r="AC5" s="2"/>
      <c r="AD5" s="2"/>
      <c r="AE5" s="2">
        <v>0.56399999999999995</v>
      </c>
      <c r="AF5" s="2">
        <v>23.335999999999999</v>
      </c>
      <c r="AG5" s="2">
        <v>22.84</v>
      </c>
      <c r="AH5" s="2"/>
      <c r="AI5" s="2"/>
      <c r="AJ5" s="2">
        <v>1.712</v>
      </c>
      <c r="AK5" s="2">
        <v>21.023</v>
      </c>
      <c r="AL5" s="2">
        <v>143.023</v>
      </c>
      <c r="AM5" s="2"/>
      <c r="AN5" s="2"/>
      <c r="AO5" s="2"/>
      <c r="AP5" s="2"/>
      <c r="AQ5" s="2">
        <v>151.155</v>
      </c>
      <c r="AR5" s="2">
        <v>18.18</v>
      </c>
      <c r="AS5" s="2">
        <f t="shared" si="1"/>
        <v>169.33500000000001</v>
      </c>
      <c r="AT5" s="2"/>
    </row>
    <row r="6" spans="1:46" ht="15.75" thickBot="1" x14ac:dyDescent="0.3">
      <c r="A6" s="1">
        <v>45875</v>
      </c>
      <c r="B6" s="2">
        <v>44.972999999999999</v>
      </c>
      <c r="C6" s="3">
        <v>4.1349999999999998</v>
      </c>
      <c r="D6" s="2">
        <f t="shared" si="0"/>
        <v>49.107999999999997</v>
      </c>
      <c r="E6" s="6">
        <v>45.213999999999999</v>
      </c>
      <c r="F6" s="3">
        <v>0.80300000000000005</v>
      </c>
      <c r="G6" s="2">
        <v>3.05</v>
      </c>
      <c r="H6" s="2">
        <v>7.1769999999999996</v>
      </c>
      <c r="I6" s="2"/>
      <c r="J6" s="2"/>
      <c r="K6" s="2">
        <v>0.96399999999999997</v>
      </c>
      <c r="L6" s="2">
        <v>139.911</v>
      </c>
      <c r="M6" s="2">
        <v>61.776000000000003</v>
      </c>
      <c r="N6" s="2"/>
      <c r="O6" s="2"/>
      <c r="P6" s="2">
        <v>0.70699999999999996</v>
      </c>
      <c r="Q6" s="2"/>
      <c r="R6" s="2"/>
      <c r="S6" s="2"/>
      <c r="T6" s="2"/>
      <c r="U6" s="2">
        <v>30.132000000000001</v>
      </c>
      <c r="V6" s="2">
        <v>197.291</v>
      </c>
      <c r="W6" s="2">
        <v>313.55599999999998</v>
      </c>
      <c r="X6" s="2"/>
      <c r="Y6" s="2"/>
      <c r="Z6" s="2">
        <v>8.1000000000000003E-2</v>
      </c>
      <c r="AA6" s="2">
        <v>3</v>
      </c>
      <c r="AB6" s="2">
        <v>0.51100000000000001</v>
      </c>
      <c r="AC6" s="2"/>
      <c r="AD6" s="2"/>
      <c r="AE6" s="2">
        <v>0.79100000000000004</v>
      </c>
      <c r="AF6" s="2">
        <v>22.318000000000001</v>
      </c>
      <c r="AG6" s="2">
        <v>23.859000000000002</v>
      </c>
      <c r="AH6" s="2"/>
      <c r="AI6" s="2"/>
      <c r="AJ6" s="2">
        <v>1.498</v>
      </c>
      <c r="AK6" s="2">
        <v>20.702000000000002</v>
      </c>
      <c r="AL6" s="2">
        <v>144.96199999999999</v>
      </c>
      <c r="AM6" s="2"/>
      <c r="AN6" s="2"/>
      <c r="AO6" s="2"/>
      <c r="AQ6" s="2">
        <v>144.00299999999999</v>
      </c>
      <c r="AR6" s="2">
        <v>18.63</v>
      </c>
      <c r="AS6" s="2">
        <f t="shared" si="1"/>
        <v>162.63299999999998</v>
      </c>
      <c r="AT6" s="2"/>
    </row>
    <row r="7" spans="1:46" ht="15.75" thickBot="1" x14ac:dyDescent="0.3">
      <c r="A7" s="1">
        <v>45876</v>
      </c>
      <c r="B7" s="2">
        <v>47.734000000000002</v>
      </c>
      <c r="C7" s="3">
        <v>4.6349999999999998</v>
      </c>
      <c r="D7" s="2">
        <f t="shared" si="0"/>
        <v>52.369</v>
      </c>
      <c r="E7" s="2">
        <v>45.244</v>
      </c>
      <c r="F7" s="2">
        <v>0.8</v>
      </c>
      <c r="G7" s="2">
        <v>3.05</v>
      </c>
      <c r="H7" s="2">
        <v>7.1769999999999996</v>
      </c>
      <c r="I7" s="2"/>
      <c r="J7" s="2"/>
      <c r="K7" s="2">
        <f>(264+606+131)/1000</f>
        <v>1.0009999999999999</v>
      </c>
      <c r="L7" s="2">
        <v>139.99100000000001</v>
      </c>
      <c r="M7" s="2">
        <v>61.959000000000003</v>
      </c>
      <c r="N7" s="2"/>
      <c r="O7" s="2"/>
      <c r="P7" s="2">
        <v>0.70699999999999996</v>
      </c>
      <c r="Q7" s="2"/>
      <c r="R7" s="2"/>
      <c r="S7" s="2"/>
      <c r="T7" s="2"/>
      <c r="U7" s="2">
        <v>30.372</v>
      </c>
      <c r="V7" s="2">
        <v>197.291</v>
      </c>
      <c r="W7" s="2">
        <v>298.476</v>
      </c>
      <c r="X7" s="2"/>
      <c r="Y7" s="2"/>
      <c r="Z7" s="2">
        <v>8.1000000000000003E-2</v>
      </c>
      <c r="AA7" s="2">
        <v>3.7589999999999999</v>
      </c>
      <c r="AB7" s="2">
        <v>0.51100000000000001</v>
      </c>
      <c r="AC7" s="2"/>
      <c r="AD7" s="2"/>
      <c r="AE7" s="2">
        <v>1.01</v>
      </c>
      <c r="AF7" s="2">
        <v>22.555</v>
      </c>
      <c r="AG7" s="2">
        <v>24.876999999999999</v>
      </c>
      <c r="AH7" s="2"/>
      <c r="AI7" s="2"/>
      <c r="AJ7" s="2">
        <v>1.712</v>
      </c>
      <c r="AK7" s="2">
        <v>22.414000000000001</v>
      </c>
      <c r="AL7" s="2">
        <v>124.238</v>
      </c>
      <c r="AM7" s="2"/>
      <c r="AN7" s="2"/>
      <c r="AO7" s="2"/>
      <c r="AP7" s="2"/>
      <c r="AQ7" s="2">
        <v>151.506</v>
      </c>
      <c r="AR7" s="2">
        <v>19.094999999999999</v>
      </c>
      <c r="AS7" s="2">
        <f t="shared" si="1"/>
        <v>170.601</v>
      </c>
      <c r="AT7" s="2"/>
    </row>
    <row r="8" spans="1:46" ht="15.75" thickBot="1" x14ac:dyDescent="0.3">
      <c r="A8" s="1">
        <v>45878</v>
      </c>
      <c r="B8" s="2">
        <v>49.744999999999997</v>
      </c>
      <c r="C8" s="3">
        <v>4.2359999999999998</v>
      </c>
      <c r="D8" s="2">
        <f t="shared" ref="D8" si="2">+C8+B8</f>
        <v>53.980999999999995</v>
      </c>
      <c r="E8" s="2">
        <v>41.786000000000001</v>
      </c>
      <c r="F8" s="3">
        <v>0.752</v>
      </c>
      <c r="G8" s="2">
        <v>3.05</v>
      </c>
      <c r="H8" s="2">
        <v>7.1769999999999996</v>
      </c>
      <c r="I8" s="2"/>
      <c r="J8" s="2"/>
      <c r="K8" s="2">
        <f>(264+513)/1000</f>
        <v>0.77700000000000002</v>
      </c>
      <c r="L8" s="2">
        <v>142.268</v>
      </c>
      <c r="M8" s="2">
        <v>62.067</v>
      </c>
      <c r="N8" s="2"/>
      <c r="O8" s="2"/>
      <c r="P8" s="2">
        <v>0.70699999999999996</v>
      </c>
      <c r="Q8" s="2"/>
      <c r="R8" s="2"/>
      <c r="S8" s="2"/>
      <c r="T8" s="2"/>
      <c r="U8" s="2">
        <v>25.678000000000001</v>
      </c>
      <c r="V8" s="2">
        <v>197.291</v>
      </c>
      <c r="W8" s="2">
        <v>279.33600000000001</v>
      </c>
      <c r="X8" s="2"/>
      <c r="Y8" s="2"/>
      <c r="Z8" s="2">
        <v>8.1000000000000003E-2</v>
      </c>
      <c r="AA8" s="2">
        <v>3.84</v>
      </c>
      <c r="AB8" s="2">
        <v>0.51100000000000001</v>
      </c>
      <c r="AC8" s="2"/>
      <c r="AD8" s="2"/>
      <c r="AE8" s="2">
        <v>0.88900000000000001</v>
      </c>
      <c r="AF8" s="2">
        <v>21.954999999999998</v>
      </c>
      <c r="AG8" s="2">
        <v>24.876999999999999</v>
      </c>
      <c r="AH8" s="2"/>
      <c r="AI8" s="2"/>
      <c r="AJ8" s="2">
        <v>1.712</v>
      </c>
      <c r="AK8" s="2">
        <v>23.805</v>
      </c>
      <c r="AL8" s="2">
        <v>124.489</v>
      </c>
      <c r="AM8" s="2"/>
      <c r="AN8" s="2"/>
      <c r="AO8" s="2"/>
      <c r="AP8" s="2"/>
      <c r="AQ8" s="2">
        <v>160.232</v>
      </c>
      <c r="AR8" s="2">
        <v>19.59</v>
      </c>
      <c r="AS8" s="2">
        <f t="shared" ref="AS8" si="3">+AQ8+AR8</f>
        <v>179.822</v>
      </c>
      <c r="AT8" s="2"/>
    </row>
    <row r="9" spans="1:46" ht="15.75" thickBot="1" x14ac:dyDescent="0.3">
      <c r="A9" s="1">
        <v>45879</v>
      </c>
      <c r="B9" s="2">
        <v>39.18</v>
      </c>
      <c r="C9" s="3">
        <v>4.3730000000000002</v>
      </c>
      <c r="D9" s="2">
        <f t="shared" si="0"/>
        <v>43.552999999999997</v>
      </c>
      <c r="E9" s="2">
        <v>45.002000000000002</v>
      </c>
      <c r="F9" s="3">
        <v>0.68500000000000005</v>
      </c>
      <c r="G9" s="2">
        <v>3.05</v>
      </c>
      <c r="H9" s="2">
        <v>7.1769999999999996</v>
      </c>
      <c r="I9" s="2"/>
      <c r="J9" s="2"/>
      <c r="K9" s="2">
        <v>1.3129999999999999</v>
      </c>
      <c r="L9" s="2">
        <v>142.50299999999999</v>
      </c>
      <c r="M9" s="6">
        <v>62.359000000000002</v>
      </c>
      <c r="N9" s="2"/>
      <c r="O9" s="2"/>
      <c r="P9" s="2"/>
      <c r="Q9" s="2"/>
      <c r="R9" s="2"/>
      <c r="S9" s="2"/>
      <c r="T9" s="2"/>
      <c r="U9" s="2">
        <v>29.201000000000001</v>
      </c>
      <c r="V9" s="2">
        <v>197.291</v>
      </c>
      <c r="W9" s="2">
        <v>329.50599999999997</v>
      </c>
      <c r="X9" s="2"/>
      <c r="Y9" s="2"/>
      <c r="Z9" s="2">
        <v>8.1000000000000003E-2</v>
      </c>
      <c r="AA9" s="2">
        <v>2.57</v>
      </c>
      <c r="AB9" s="2">
        <v>1.871</v>
      </c>
      <c r="AC9" s="2"/>
      <c r="AD9" s="2"/>
      <c r="AE9" s="2">
        <v>0.72099999999999997</v>
      </c>
      <c r="AF9" s="2">
        <v>21.954999999999998</v>
      </c>
      <c r="AG9" s="2">
        <v>24.876999999999999</v>
      </c>
      <c r="AH9" s="2"/>
      <c r="AI9" s="2"/>
      <c r="AJ9" s="2">
        <v>1.712</v>
      </c>
      <c r="AK9" s="2">
        <v>25.516999999999999</v>
      </c>
      <c r="AL9" s="2">
        <v>124.489</v>
      </c>
      <c r="AM9" s="2"/>
      <c r="AN9" s="2"/>
      <c r="AO9" s="2"/>
      <c r="AP9" s="2"/>
      <c r="AQ9" s="2">
        <v>157.20500000000001</v>
      </c>
      <c r="AR9" s="2">
        <v>19.62</v>
      </c>
      <c r="AS9" s="2">
        <f t="shared" si="1"/>
        <v>176.82500000000002</v>
      </c>
      <c r="AT9" s="2"/>
    </row>
    <row r="10" spans="1:46" ht="15.75" thickBot="1" x14ac:dyDescent="0.3">
      <c r="A10" s="1">
        <v>45880</v>
      </c>
      <c r="B10" s="2">
        <v>41.904000000000003</v>
      </c>
      <c r="C10" s="3">
        <v>4.0609999999999999</v>
      </c>
      <c r="D10" s="2">
        <f t="shared" si="0"/>
        <v>45.965000000000003</v>
      </c>
      <c r="E10" s="2">
        <v>45.030999999999999</v>
      </c>
      <c r="F10" s="3">
        <v>0.67600000000000005</v>
      </c>
      <c r="G10" s="2">
        <v>3.05</v>
      </c>
      <c r="H10" s="2">
        <v>7.1769999999999996</v>
      </c>
      <c r="I10" s="2"/>
      <c r="J10" s="2"/>
      <c r="K10" s="2">
        <v>0.96299999999999997</v>
      </c>
      <c r="L10" s="2">
        <v>142.42099999999999</v>
      </c>
      <c r="M10" s="2">
        <v>62.704000000000001</v>
      </c>
      <c r="N10" s="2"/>
      <c r="O10" s="2"/>
      <c r="P10" s="2"/>
      <c r="Q10" s="2"/>
      <c r="R10" s="2"/>
      <c r="S10" s="2"/>
      <c r="T10" s="2"/>
      <c r="U10" s="2">
        <v>29.219000000000001</v>
      </c>
      <c r="V10" s="2">
        <v>197.291</v>
      </c>
      <c r="W10" s="2">
        <v>349.51600000000002</v>
      </c>
      <c r="X10" s="2"/>
      <c r="Y10" s="2"/>
      <c r="Z10" s="2">
        <v>8.1000000000000003E-2</v>
      </c>
      <c r="AA10" s="2">
        <v>2.516</v>
      </c>
      <c r="AB10" s="2">
        <v>2.0070000000000001</v>
      </c>
      <c r="AC10" s="2"/>
      <c r="AD10" s="2"/>
      <c r="AE10" s="2">
        <v>0.76</v>
      </c>
      <c r="AF10" s="2">
        <v>20.937000000000001</v>
      </c>
      <c r="AG10" s="2">
        <v>25.896000000000001</v>
      </c>
      <c r="AH10" s="2"/>
      <c r="AI10" s="2"/>
      <c r="AJ10" s="2">
        <v>1.712</v>
      </c>
      <c r="AK10" s="2">
        <v>27.228999999999999</v>
      </c>
      <c r="AL10" s="2">
        <v>124.489</v>
      </c>
      <c r="AM10" s="2"/>
      <c r="AN10" s="2"/>
      <c r="AO10" s="2"/>
      <c r="AP10" s="2"/>
      <c r="AQ10" s="2">
        <v>166.10499999999999</v>
      </c>
      <c r="AR10" s="2">
        <v>18.975000000000001</v>
      </c>
      <c r="AS10" s="2">
        <f t="shared" si="1"/>
        <v>185.07999999999998</v>
      </c>
      <c r="AT10" s="2"/>
    </row>
    <row r="11" spans="1:46" ht="15.75" thickBot="1" x14ac:dyDescent="0.3">
      <c r="A11" s="1">
        <v>45881</v>
      </c>
      <c r="B11" s="2">
        <v>47.018999999999998</v>
      </c>
      <c r="C11" s="3">
        <v>4.2480000000000002</v>
      </c>
      <c r="D11" s="2">
        <f t="shared" si="0"/>
        <v>51.266999999999996</v>
      </c>
      <c r="E11" s="2">
        <v>45.042999999999999</v>
      </c>
      <c r="F11" s="3">
        <v>0.79800000000000004</v>
      </c>
      <c r="G11" s="2">
        <v>3.05</v>
      </c>
      <c r="H11" s="2">
        <v>6.8769999999999998</v>
      </c>
      <c r="I11" s="2"/>
      <c r="J11" s="2"/>
      <c r="K11" s="2">
        <v>1.103</v>
      </c>
      <c r="L11" s="2">
        <v>142.447</v>
      </c>
      <c r="M11" s="2">
        <v>62.942</v>
      </c>
      <c r="N11" s="2"/>
      <c r="O11" s="2"/>
      <c r="P11" s="2"/>
      <c r="Q11" s="2"/>
      <c r="R11" s="2"/>
      <c r="S11" s="2"/>
      <c r="T11" s="2"/>
      <c r="U11" s="2">
        <v>30.154</v>
      </c>
      <c r="V11" s="2">
        <v>14.275</v>
      </c>
      <c r="W11" s="2">
        <v>332.11599999999999</v>
      </c>
      <c r="X11" s="2"/>
      <c r="Y11" s="2"/>
      <c r="Z11" s="2">
        <v>8.1000000000000003E-2</v>
      </c>
      <c r="AA11" s="2">
        <v>2.597</v>
      </c>
      <c r="AB11" s="2">
        <v>2.0070000000000001</v>
      </c>
      <c r="AC11" s="2"/>
      <c r="AD11" s="2"/>
      <c r="AE11" s="2">
        <v>0.86799999999999999</v>
      </c>
      <c r="AF11" s="2">
        <v>21.355</v>
      </c>
      <c r="AG11" s="2">
        <v>25.896000000000001</v>
      </c>
      <c r="AH11" s="2"/>
      <c r="AI11" s="2"/>
      <c r="AJ11" s="2">
        <v>1.712</v>
      </c>
      <c r="AK11" s="2">
        <v>28.940999999999999</v>
      </c>
      <c r="AL11" s="2">
        <v>124.489</v>
      </c>
      <c r="AM11" s="2"/>
      <c r="AN11" s="2"/>
      <c r="AO11" s="2"/>
      <c r="AP11" s="2"/>
      <c r="AQ11" s="2">
        <v>165.125</v>
      </c>
      <c r="AR11" s="2">
        <v>19.425000000000001</v>
      </c>
      <c r="AS11" s="2">
        <f t="shared" si="1"/>
        <v>184.55</v>
      </c>
      <c r="AT11" s="2"/>
    </row>
    <row r="12" spans="1:46" ht="15.75" thickBot="1" x14ac:dyDescent="0.3">
      <c r="A12" s="1">
        <v>45882</v>
      </c>
      <c r="B12" s="2">
        <v>42.776000000000003</v>
      </c>
      <c r="C12" s="3">
        <v>4.4109999999999996</v>
      </c>
      <c r="D12" s="2">
        <f t="shared" si="0"/>
        <v>47.187000000000005</v>
      </c>
      <c r="E12" s="2">
        <v>45.02</v>
      </c>
      <c r="F12" s="3">
        <v>0.79900000000000004</v>
      </c>
      <c r="G12" s="2">
        <v>3.05</v>
      </c>
      <c r="H12" s="2">
        <v>6.6970000000000001</v>
      </c>
      <c r="I12" s="2"/>
      <c r="J12" s="2"/>
      <c r="K12" s="2">
        <v>1.6120000000000001</v>
      </c>
      <c r="L12" s="2">
        <v>142.73699999999999</v>
      </c>
      <c r="M12" s="2">
        <v>63.18</v>
      </c>
      <c r="N12" s="2"/>
      <c r="O12" s="2"/>
      <c r="P12" s="2"/>
      <c r="Q12" s="2"/>
      <c r="R12" s="2"/>
      <c r="S12" s="2"/>
      <c r="T12" s="2"/>
      <c r="U12" s="2">
        <v>31.047000000000001</v>
      </c>
      <c r="V12" s="2">
        <v>14.275</v>
      </c>
      <c r="W12" s="2">
        <v>315.29599999999999</v>
      </c>
      <c r="X12" s="2"/>
      <c r="Y12" s="2"/>
      <c r="Z12" s="2">
        <v>8.1000000000000003E-2</v>
      </c>
      <c r="AA12" s="2">
        <v>2.4340000000000002</v>
      </c>
      <c r="AB12" s="2">
        <v>2.2519999999999998</v>
      </c>
      <c r="AC12" s="2"/>
      <c r="AD12" s="2"/>
      <c r="AE12" s="2">
        <v>0.88500000000000001</v>
      </c>
      <c r="AF12" s="2">
        <v>20.337</v>
      </c>
      <c r="AG12" s="2">
        <v>26.914000000000001</v>
      </c>
      <c r="AH12" s="2"/>
      <c r="AI12" s="2"/>
      <c r="AJ12" s="2">
        <v>1.712</v>
      </c>
      <c r="AK12" s="2">
        <v>30.652999999999999</v>
      </c>
      <c r="AL12" s="2">
        <v>124.489</v>
      </c>
      <c r="AM12" s="2"/>
      <c r="AN12" s="2"/>
      <c r="AO12" s="2"/>
      <c r="AP12" s="2"/>
      <c r="AQ12" s="2">
        <v>173.755</v>
      </c>
      <c r="AR12" s="2">
        <v>19.004999999999999</v>
      </c>
      <c r="AS12" s="2">
        <f t="shared" si="1"/>
        <v>192.76</v>
      </c>
      <c r="AT12" s="2"/>
    </row>
    <row r="13" spans="1:46" ht="15.75" thickBot="1" x14ac:dyDescent="0.3">
      <c r="A13" s="1">
        <v>45883</v>
      </c>
      <c r="B13" s="2">
        <v>44.935000000000002</v>
      </c>
      <c r="C13" s="3">
        <v>4.4610000000000003</v>
      </c>
      <c r="D13" s="2">
        <f t="shared" si="0"/>
        <v>49.396000000000001</v>
      </c>
      <c r="E13" s="2">
        <v>45.045000000000002</v>
      </c>
      <c r="F13" s="3">
        <v>0.77300000000000002</v>
      </c>
      <c r="G13" s="2">
        <v>3.05</v>
      </c>
      <c r="H13" s="2">
        <v>6.6970000000000001</v>
      </c>
      <c r="I13" s="2"/>
      <c r="J13" s="2"/>
      <c r="K13" s="2">
        <v>1.46</v>
      </c>
      <c r="L13" s="2">
        <v>143.048</v>
      </c>
      <c r="M13" s="2">
        <v>63.396000000000001</v>
      </c>
      <c r="N13" s="2"/>
      <c r="O13" s="2"/>
      <c r="P13" s="2"/>
      <c r="Q13" s="2"/>
      <c r="R13" s="2"/>
      <c r="S13" s="2"/>
      <c r="T13" s="2"/>
      <c r="U13" s="2">
        <v>31.064</v>
      </c>
      <c r="V13" s="2">
        <v>14.275</v>
      </c>
      <c r="W13" s="2">
        <v>250.626</v>
      </c>
      <c r="X13" s="2"/>
      <c r="Y13" s="2"/>
      <c r="Z13" s="2">
        <v>8.1000000000000003E-2</v>
      </c>
      <c r="AA13" s="2">
        <v>2.407</v>
      </c>
      <c r="AB13" s="2">
        <v>2.3610000000000002</v>
      </c>
      <c r="AC13" s="2"/>
      <c r="AD13" s="2"/>
      <c r="AE13" s="2">
        <v>0.91400000000000003</v>
      </c>
      <c r="AF13" s="2">
        <v>20.754999999999999</v>
      </c>
      <c r="AG13" s="2">
        <v>26.914000000000001</v>
      </c>
      <c r="AH13" s="2"/>
      <c r="AI13" s="2"/>
      <c r="AJ13" s="2">
        <v>1.712</v>
      </c>
      <c r="AK13" s="2">
        <v>32.365000000000002</v>
      </c>
      <c r="AL13" s="2">
        <v>124.489</v>
      </c>
      <c r="AM13" s="2"/>
      <c r="AN13" s="2"/>
      <c r="AO13" s="2"/>
      <c r="AP13" s="2"/>
      <c r="AQ13" s="2">
        <v>170.26499999999999</v>
      </c>
      <c r="AR13" s="2">
        <v>18.495000000000001</v>
      </c>
      <c r="AS13" s="2">
        <f t="shared" si="1"/>
        <v>188.76</v>
      </c>
      <c r="AT13" s="2"/>
    </row>
    <row r="14" spans="1:46" ht="15.75" thickBot="1" x14ac:dyDescent="0.3">
      <c r="A14" s="1">
        <v>45885</v>
      </c>
      <c r="B14" s="2">
        <v>41.459000000000003</v>
      </c>
      <c r="C14" s="2">
        <v>4.0199999999999996</v>
      </c>
      <c r="D14" s="2">
        <f t="shared" si="0"/>
        <v>45.478999999999999</v>
      </c>
      <c r="E14" s="2">
        <v>43.142000000000003</v>
      </c>
      <c r="F14" s="3">
        <v>0.79300000000000004</v>
      </c>
      <c r="G14" s="2">
        <v>3.05</v>
      </c>
      <c r="H14" s="2">
        <v>6.577</v>
      </c>
      <c r="I14" s="2"/>
      <c r="J14" s="2"/>
      <c r="K14" s="2">
        <f>(466+656)/1000</f>
        <v>1.1220000000000001</v>
      </c>
      <c r="L14" s="2">
        <v>142.767</v>
      </c>
      <c r="M14" s="2">
        <v>63.677</v>
      </c>
      <c r="N14" s="2"/>
      <c r="O14" s="2"/>
      <c r="P14" s="2">
        <v>0.70699999999999996</v>
      </c>
      <c r="Q14" s="2"/>
      <c r="R14" s="2"/>
      <c r="S14" s="2"/>
      <c r="T14" s="2"/>
      <c r="U14" s="2">
        <v>28.332000000000001</v>
      </c>
      <c r="V14" s="2">
        <v>14.275</v>
      </c>
      <c r="W14" s="2">
        <v>282.52600000000001</v>
      </c>
      <c r="X14" s="2"/>
      <c r="Y14" s="2"/>
      <c r="Z14" s="2">
        <v>8.1000000000000003E-2</v>
      </c>
      <c r="AA14" s="2">
        <v>2.38</v>
      </c>
      <c r="AB14" s="2">
        <v>2.4700000000000002</v>
      </c>
      <c r="AC14" s="2"/>
      <c r="AD14" s="2"/>
      <c r="AE14" s="2">
        <v>1.071</v>
      </c>
      <c r="AF14" s="2">
        <v>20.754999999999999</v>
      </c>
      <c r="AG14" s="2">
        <v>26.914000000000001</v>
      </c>
      <c r="AH14" s="2"/>
      <c r="AI14" s="2"/>
      <c r="AJ14" s="2">
        <v>1.9259999999999999</v>
      </c>
      <c r="AK14" s="2">
        <v>32.295999999999999</v>
      </c>
      <c r="AL14" s="2">
        <v>125.34399999999999</v>
      </c>
      <c r="AM14" s="2"/>
      <c r="AN14" s="2"/>
      <c r="AO14" s="2"/>
      <c r="AP14" s="2"/>
      <c r="AQ14" s="2">
        <v>178.36500000000001</v>
      </c>
      <c r="AR14" s="2">
        <v>18.18</v>
      </c>
      <c r="AS14" s="2">
        <f t="shared" si="1"/>
        <v>196.54500000000002</v>
      </c>
      <c r="AT14" s="2"/>
    </row>
    <row r="15" spans="1:46" ht="15.75" thickBot="1" x14ac:dyDescent="0.3">
      <c r="A15" s="1">
        <v>45886</v>
      </c>
      <c r="B15" s="2">
        <v>42.534999999999997</v>
      </c>
      <c r="C15" s="2">
        <v>3.84</v>
      </c>
      <c r="D15" s="2">
        <f t="shared" si="0"/>
        <v>46.375</v>
      </c>
      <c r="E15" s="2">
        <v>45.05</v>
      </c>
      <c r="F15" s="3">
        <v>0.79100000000000004</v>
      </c>
      <c r="G15" s="2">
        <v>3.05</v>
      </c>
      <c r="H15" s="2">
        <v>6.577</v>
      </c>
      <c r="I15" s="2"/>
      <c r="J15" s="2"/>
      <c r="K15" s="2">
        <f>(527+466+262)/1000</f>
        <v>1.2549999999999999</v>
      </c>
      <c r="L15" s="2">
        <v>145.24199999999999</v>
      </c>
      <c r="M15" s="2">
        <v>63.848999999999997</v>
      </c>
      <c r="N15" s="2"/>
      <c r="O15" s="2"/>
      <c r="P15" s="2">
        <v>0.70699999999999996</v>
      </c>
      <c r="Q15" s="2"/>
      <c r="R15" s="2"/>
      <c r="S15" s="2"/>
      <c r="T15" s="2"/>
      <c r="U15" s="2">
        <v>29.81</v>
      </c>
      <c r="V15" s="2">
        <v>14.275</v>
      </c>
      <c r="W15" s="2">
        <v>268.55399999999997</v>
      </c>
      <c r="X15" s="2"/>
      <c r="Y15" s="2"/>
      <c r="Z15" s="2">
        <v>0</v>
      </c>
      <c r="AA15" s="2">
        <v>2.38</v>
      </c>
      <c r="AB15" s="2">
        <v>2.4700000000000002</v>
      </c>
      <c r="AC15" s="2"/>
      <c r="AD15" s="2"/>
      <c r="AE15" s="2">
        <v>0.99399999999999999</v>
      </c>
      <c r="AF15" s="2">
        <v>22.702000000000002</v>
      </c>
      <c r="AG15" s="2">
        <v>27.933</v>
      </c>
      <c r="AH15" s="2"/>
      <c r="AI15" s="2"/>
      <c r="AJ15" s="2">
        <v>1.9259999999999999</v>
      </c>
      <c r="AK15" s="2">
        <v>34.222000000000001</v>
      </c>
      <c r="AL15" s="2">
        <v>127.78700000000001</v>
      </c>
      <c r="AM15" s="2"/>
      <c r="AN15" s="2"/>
      <c r="AO15" s="2"/>
      <c r="AP15" s="2"/>
      <c r="AQ15" s="2">
        <v>187.13499999999999</v>
      </c>
      <c r="AR15" s="2">
        <v>17.655000000000001</v>
      </c>
      <c r="AS15" s="2">
        <f t="shared" si="1"/>
        <v>204.79</v>
      </c>
      <c r="AT15" s="2"/>
    </row>
    <row r="16" spans="1:46" ht="15.75" thickBot="1" x14ac:dyDescent="0.3">
      <c r="A16" s="1">
        <v>45887</v>
      </c>
      <c r="B16" s="2">
        <v>38.936999999999998</v>
      </c>
      <c r="C16" s="3">
        <v>3.9980000000000002</v>
      </c>
      <c r="D16" s="2">
        <f t="shared" si="0"/>
        <v>42.934999999999995</v>
      </c>
      <c r="E16" s="2">
        <v>45.081000000000003</v>
      </c>
      <c r="F16" s="3">
        <v>0.79100000000000004</v>
      </c>
      <c r="G16" s="2">
        <v>3.05</v>
      </c>
      <c r="H16" s="2">
        <v>6.0789999999999997</v>
      </c>
      <c r="I16" s="2"/>
      <c r="J16" s="2"/>
      <c r="K16" s="2">
        <f>(372+466+262)/1000</f>
        <v>1.1000000000000001</v>
      </c>
      <c r="L16" s="2">
        <v>146.15100000000001</v>
      </c>
      <c r="M16" s="2">
        <v>64.022000000000006</v>
      </c>
      <c r="N16" s="2"/>
      <c r="O16" s="2"/>
      <c r="P16" s="2">
        <v>0.70699999999999996</v>
      </c>
      <c r="Q16" s="2"/>
      <c r="R16" s="2"/>
      <c r="S16" s="2"/>
      <c r="T16" s="2"/>
      <c r="U16" s="2">
        <v>30.073</v>
      </c>
      <c r="V16" s="2">
        <v>14.275</v>
      </c>
      <c r="W16" s="2">
        <v>292.68599999999998</v>
      </c>
      <c r="X16" s="2"/>
      <c r="Y16" s="2"/>
      <c r="Z16" s="2">
        <v>8.1000000000000003E-2</v>
      </c>
      <c r="AA16" s="2">
        <v>2.3530000000000002</v>
      </c>
      <c r="AB16" s="2">
        <v>2.5790000000000002</v>
      </c>
      <c r="AC16" s="2"/>
      <c r="AD16" s="2"/>
      <c r="AE16" s="2">
        <v>1.111</v>
      </c>
      <c r="AF16" s="2">
        <v>22.102</v>
      </c>
      <c r="AG16" s="2">
        <v>28.951000000000001</v>
      </c>
      <c r="AH16" s="2"/>
      <c r="AI16" s="2"/>
      <c r="AJ16" s="2">
        <v>1.605</v>
      </c>
      <c r="AK16" s="2">
        <v>34.591999999999999</v>
      </c>
      <c r="AL16" s="2">
        <v>126.974</v>
      </c>
      <c r="AM16" s="2"/>
      <c r="AN16" s="2"/>
      <c r="AO16" s="2"/>
      <c r="AP16" s="2"/>
      <c r="AQ16" s="2">
        <v>187.25</v>
      </c>
      <c r="AR16" s="2">
        <v>17.805</v>
      </c>
      <c r="AS16" s="2">
        <f t="shared" si="1"/>
        <v>205.05500000000001</v>
      </c>
      <c r="AT16" s="2"/>
    </row>
    <row r="17" spans="1:46" ht="15.75" thickBot="1" x14ac:dyDescent="0.3">
      <c r="A17" s="1">
        <v>45888</v>
      </c>
      <c r="B17" s="2">
        <v>40.307000000000002</v>
      </c>
      <c r="C17" s="3">
        <v>3.831</v>
      </c>
      <c r="D17" s="2">
        <f t="shared" si="0"/>
        <v>44.138000000000005</v>
      </c>
      <c r="E17" s="2">
        <v>45.024999999999999</v>
      </c>
      <c r="F17" s="3">
        <v>0.79100000000000004</v>
      </c>
      <c r="G17" s="2">
        <v>3.05</v>
      </c>
      <c r="H17" s="2">
        <v>6.2770000000000001</v>
      </c>
      <c r="I17" s="2"/>
      <c r="J17" s="2"/>
      <c r="K17" s="2">
        <f>(264+326+459)/1000</f>
        <v>1.0489999999999999</v>
      </c>
      <c r="L17" s="2">
        <v>146.916</v>
      </c>
      <c r="M17" s="2">
        <v>64.227000000000004</v>
      </c>
      <c r="N17" s="2"/>
      <c r="O17" s="2"/>
      <c r="P17" s="2">
        <v>0.70699999999999996</v>
      </c>
      <c r="Q17" s="2"/>
      <c r="R17" s="2"/>
      <c r="S17" s="2"/>
      <c r="T17" s="2"/>
      <c r="U17" s="2">
        <v>29.841999999999999</v>
      </c>
      <c r="V17" s="2">
        <v>14.275</v>
      </c>
      <c r="W17" s="2">
        <v>266.00599999999997</v>
      </c>
      <c r="X17" s="2"/>
      <c r="Y17" s="2"/>
      <c r="Z17" s="2">
        <v>5.3999999999999999E-2</v>
      </c>
      <c r="AA17" s="2">
        <v>2.2989999999999999</v>
      </c>
      <c r="AB17" s="2">
        <v>2.6869999999999998</v>
      </c>
      <c r="AC17" s="2"/>
      <c r="AD17" s="2"/>
      <c r="AE17" s="2">
        <v>0.96</v>
      </c>
      <c r="AF17" s="2">
        <v>22.102</v>
      </c>
      <c r="AG17" s="2">
        <v>28.951000000000001</v>
      </c>
      <c r="AH17" s="2"/>
      <c r="AI17" s="2"/>
      <c r="AJ17" s="2">
        <v>0.64200000000000002</v>
      </c>
      <c r="AK17" s="2">
        <v>32.274999999999999</v>
      </c>
      <c r="AL17" s="2">
        <v>129.161</v>
      </c>
      <c r="AM17" s="2"/>
      <c r="AN17" s="2"/>
      <c r="AO17" s="2"/>
      <c r="AP17" s="2"/>
      <c r="AQ17" s="2">
        <v>171.495</v>
      </c>
      <c r="AR17" s="2">
        <v>18.18</v>
      </c>
      <c r="AS17" s="2">
        <f t="shared" si="1"/>
        <v>189.67500000000001</v>
      </c>
      <c r="AT17" s="2"/>
    </row>
    <row r="18" spans="1:46" ht="15.75" thickBot="1" x14ac:dyDescent="0.3">
      <c r="A18" s="1">
        <v>45889</v>
      </c>
      <c r="B18" s="2">
        <v>39.802999999999997</v>
      </c>
      <c r="C18" s="3">
        <v>3.8719999999999999</v>
      </c>
      <c r="D18" s="2">
        <f t="shared" si="0"/>
        <v>43.674999999999997</v>
      </c>
      <c r="E18" s="2">
        <v>45.069000000000003</v>
      </c>
      <c r="F18" s="3">
        <v>0.79100000000000004</v>
      </c>
      <c r="G18" s="2">
        <v>3.05</v>
      </c>
      <c r="H18" s="2">
        <v>6.2770000000000001</v>
      </c>
      <c r="I18" s="2"/>
      <c r="J18" s="2"/>
      <c r="K18" s="2">
        <f>(264+466+262)/1000</f>
        <v>0.99199999999999999</v>
      </c>
      <c r="L18" s="2">
        <v>147.66999999999999</v>
      </c>
      <c r="M18" s="2">
        <v>64.442999999999998</v>
      </c>
      <c r="N18" s="2"/>
      <c r="O18" s="2"/>
      <c r="P18" s="2">
        <v>0.70699999999999996</v>
      </c>
      <c r="Q18" s="2"/>
      <c r="R18" s="2"/>
      <c r="S18" s="2"/>
      <c r="T18" s="2"/>
      <c r="U18" s="2">
        <v>29.491</v>
      </c>
      <c r="V18" s="2">
        <v>14.275</v>
      </c>
      <c r="W18" s="2">
        <v>251.97200000000001</v>
      </c>
      <c r="X18" s="2"/>
      <c r="Y18" s="2"/>
      <c r="Z18" s="2">
        <v>0.108</v>
      </c>
      <c r="AA18" s="2">
        <v>2.2989999999999999</v>
      </c>
      <c r="AB18" s="2">
        <v>2.7959999999999998</v>
      </c>
      <c r="AC18" s="2"/>
      <c r="AD18" s="2"/>
      <c r="AE18" s="2">
        <v>0.73699999999999999</v>
      </c>
      <c r="AF18" s="2">
        <v>22.102</v>
      </c>
      <c r="AG18" s="2">
        <v>28.951000000000001</v>
      </c>
      <c r="AH18" s="2"/>
      <c r="AI18" s="2"/>
      <c r="AJ18" s="2">
        <v>1.605</v>
      </c>
      <c r="AK18" s="2">
        <v>30.387</v>
      </c>
      <c r="AL18" s="2">
        <v>133.13499999999999</v>
      </c>
      <c r="AM18" s="2"/>
      <c r="AN18" s="2"/>
      <c r="AO18" s="2"/>
      <c r="AP18" s="2"/>
      <c r="AQ18" s="2">
        <v>167.94</v>
      </c>
      <c r="AR18" s="2">
        <v>18.18</v>
      </c>
      <c r="AS18" s="2">
        <f t="shared" si="1"/>
        <v>186.12</v>
      </c>
      <c r="AT18" s="2"/>
    </row>
    <row r="19" spans="1:46" ht="15.75" thickBot="1" x14ac:dyDescent="0.3">
      <c r="A19" s="1">
        <v>45890</v>
      </c>
      <c r="B19" s="2"/>
      <c r="C19" s="3"/>
      <c r="D19" s="2">
        <f t="shared" si="0"/>
        <v>0</v>
      </c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>
        <f t="shared" si="1"/>
        <v>0</v>
      </c>
      <c r="AT19" s="2"/>
    </row>
    <row r="20" spans="1:46" ht="15.75" thickBot="1" x14ac:dyDescent="0.3">
      <c r="A20" s="1">
        <v>45891</v>
      </c>
      <c r="B20" s="2"/>
      <c r="C20" s="3"/>
      <c r="D20" s="2">
        <f t="shared" si="0"/>
        <v>0</v>
      </c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f t="shared" si="1"/>
        <v>0</v>
      </c>
      <c r="AT20" s="2"/>
    </row>
    <row r="21" spans="1:46" ht="15.75" thickBot="1" x14ac:dyDescent="0.3">
      <c r="A21" s="1">
        <v>45892</v>
      </c>
      <c r="B21" s="2"/>
      <c r="C21" s="3"/>
      <c r="D21" s="2">
        <f t="shared" si="0"/>
        <v>0</v>
      </c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f t="shared" si="1"/>
        <v>0</v>
      </c>
      <c r="AT21" s="2"/>
    </row>
    <row r="22" spans="1:46" ht="15.75" thickBot="1" x14ac:dyDescent="0.3">
      <c r="A22" s="1">
        <v>45893</v>
      </c>
      <c r="B22" s="2"/>
      <c r="C22" s="3"/>
      <c r="D22" s="2">
        <f t="shared" si="0"/>
        <v>0</v>
      </c>
      <c r="E22" s="2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>
        <f t="shared" si="1"/>
        <v>0</v>
      </c>
      <c r="AT22" s="2"/>
    </row>
    <row r="23" spans="1:46" ht="15.75" thickBot="1" x14ac:dyDescent="0.3">
      <c r="A23" s="1">
        <v>45894</v>
      </c>
      <c r="B23" s="2"/>
      <c r="C23" s="3"/>
      <c r="D23" s="2">
        <f t="shared" si="0"/>
        <v>0</v>
      </c>
      <c r="E23" s="2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f t="shared" si="1"/>
        <v>0</v>
      </c>
      <c r="AT23" s="2"/>
    </row>
    <row r="24" spans="1:46" ht="15.75" thickBot="1" x14ac:dyDescent="0.3">
      <c r="A24" s="1">
        <v>45895</v>
      </c>
      <c r="B24" s="2"/>
      <c r="C24" s="3"/>
      <c r="D24" s="2">
        <f t="shared" si="0"/>
        <v>0</v>
      </c>
      <c r="E24" s="2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f t="shared" si="1"/>
        <v>0</v>
      </c>
      <c r="AT24" s="2"/>
    </row>
    <row r="25" spans="1:46" ht="15.75" thickBot="1" x14ac:dyDescent="0.3">
      <c r="A25" s="1">
        <v>45896</v>
      </c>
      <c r="B25" s="2"/>
      <c r="C25" s="3"/>
      <c r="D25" s="2">
        <f t="shared" si="0"/>
        <v>0</v>
      </c>
      <c r="E25" s="2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f t="shared" si="1"/>
        <v>0</v>
      </c>
      <c r="AT25" s="2"/>
    </row>
    <row r="26" spans="1:46" ht="15.75" thickBot="1" x14ac:dyDescent="0.3">
      <c r="A26" s="1">
        <v>45897</v>
      </c>
      <c r="B26" s="2"/>
      <c r="C26" s="3"/>
      <c r="D26" s="2">
        <f t="shared" si="0"/>
        <v>0</v>
      </c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>
        <f t="shared" si="1"/>
        <v>0</v>
      </c>
      <c r="AT26" s="2"/>
    </row>
    <row r="27" spans="1:46" ht="15.75" thickBot="1" x14ac:dyDescent="0.3">
      <c r="A27" s="1">
        <v>45898</v>
      </c>
      <c r="B27" s="2"/>
      <c r="C27" s="3"/>
      <c r="D27" s="2">
        <f t="shared" si="0"/>
        <v>0</v>
      </c>
      <c r="E27" s="2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>
        <f t="shared" si="1"/>
        <v>0</v>
      </c>
      <c r="AT27" s="2"/>
    </row>
    <row r="28" spans="1:46" ht="15.75" thickBot="1" x14ac:dyDescent="0.3">
      <c r="A28" s="1">
        <v>45899</v>
      </c>
      <c r="B28" s="2"/>
      <c r="C28" s="3"/>
      <c r="D28" s="2">
        <f t="shared" si="0"/>
        <v>0</v>
      </c>
      <c r="E28" s="2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>
        <f t="shared" si="1"/>
        <v>0</v>
      </c>
      <c r="AT28" s="2"/>
    </row>
    <row r="29" spans="1:46" ht="15.75" thickBot="1" x14ac:dyDescent="0.3">
      <c r="A29" s="1">
        <v>45900</v>
      </c>
      <c r="B29" s="2"/>
      <c r="C29" s="3"/>
      <c r="D29" s="2">
        <f t="shared" si="0"/>
        <v>0</v>
      </c>
      <c r="E29" s="2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>
        <f t="shared" si="1"/>
        <v>0</v>
      </c>
      <c r="AT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I3" sqref="I3"/>
    </sheetView>
  </sheetViews>
  <sheetFormatPr defaultRowHeight="15" x14ac:dyDescent="0.25"/>
  <cols>
    <col min="1" max="1" width="10.140625" customWidth="1"/>
    <col min="2" max="2" width="9.7109375" customWidth="1"/>
    <col min="3" max="3" width="10.5703125" customWidth="1"/>
    <col min="4" max="4" width="10" customWidth="1"/>
    <col min="5" max="5" width="9.7109375" customWidth="1"/>
    <col min="6" max="6" width="8.42578125" customWidth="1"/>
    <col min="7" max="7" width="10.5703125" customWidth="1"/>
  </cols>
  <sheetData>
    <row r="1" spans="1:7" ht="19.5" thickBot="1" x14ac:dyDescent="0.35">
      <c r="A1" s="41" t="s">
        <v>16</v>
      </c>
      <c r="B1" s="41"/>
      <c r="C1" s="41"/>
      <c r="D1" s="41"/>
      <c r="E1" s="41"/>
      <c r="F1" s="41"/>
      <c r="G1" s="41"/>
    </row>
    <row r="2" spans="1:7" ht="47.25" customHeight="1" thickBot="1" x14ac:dyDescent="0.3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13</v>
      </c>
      <c r="G2" s="10" t="s">
        <v>14</v>
      </c>
    </row>
    <row r="3" spans="1:7" ht="15.75" thickBot="1" x14ac:dyDescent="0.3">
      <c r="A3" s="1">
        <v>45871</v>
      </c>
      <c r="B3" s="11">
        <v>31.972999999999999</v>
      </c>
      <c r="C3" s="12">
        <v>0.98</v>
      </c>
      <c r="D3" s="11">
        <v>7.6120000000000001</v>
      </c>
      <c r="E3" s="13">
        <v>0.77700000000000002</v>
      </c>
      <c r="F3" s="2">
        <f>SUM(B3:E3)</f>
        <v>41.341999999999999</v>
      </c>
      <c r="G3" s="2">
        <f>SUM(B3:E3)-C3</f>
        <v>40.362000000000002</v>
      </c>
    </row>
    <row r="4" spans="1:7" ht="15.75" thickBot="1" x14ac:dyDescent="0.3">
      <c r="A4" s="1">
        <v>45872</v>
      </c>
      <c r="B4" s="2">
        <v>33.06</v>
      </c>
      <c r="C4" s="14">
        <v>1.26</v>
      </c>
      <c r="D4" s="2">
        <v>8.5210000000000008</v>
      </c>
      <c r="E4" s="15">
        <v>0.79800000000000004</v>
      </c>
      <c r="F4" s="2">
        <f t="shared" ref="F4:F30" si="0">SUM(B4:E4)</f>
        <v>43.639000000000003</v>
      </c>
      <c r="G4" s="2">
        <f t="shared" ref="G4:G30" si="1">SUM(B4:E4)-C4</f>
        <v>42.379000000000005</v>
      </c>
    </row>
    <row r="5" spans="1:7" ht="15.75" thickBot="1" x14ac:dyDescent="0.3">
      <c r="A5" s="1">
        <v>45873</v>
      </c>
      <c r="B5" s="11">
        <v>32.932000000000002</v>
      </c>
      <c r="C5" s="12">
        <v>0</v>
      </c>
      <c r="D5" s="11">
        <v>8.9499999999999993</v>
      </c>
      <c r="E5" s="13">
        <v>0.78400000000000003</v>
      </c>
      <c r="F5" s="2">
        <f t="shared" si="0"/>
        <v>42.666000000000004</v>
      </c>
      <c r="G5" s="2">
        <f t="shared" si="1"/>
        <v>42.666000000000004</v>
      </c>
    </row>
    <row r="6" spans="1:7" ht="15.75" thickBot="1" x14ac:dyDescent="0.3">
      <c r="A6" s="1">
        <v>45874</v>
      </c>
      <c r="B6" s="2">
        <v>33.380000000000003</v>
      </c>
      <c r="C6" s="14">
        <v>0.63</v>
      </c>
      <c r="D6" s="2">
        <v>8.34</v>
      </c>
      <c r="E6" s="15">
        <v>0.79300000000000004</v>
      </c>
      <c r="F6" s="2">
        <f t="shared" si="0"/>
        <v>43.143000000000008</v>
      </c>
      <c r="G6" s="2">
        <f t="shared" si="1"/>
        <v>42.513000000000005</v>
      </c>
    </row>
    <row r="7" spans="1:7" ht="15.75" thickBot="1" x14ac:dyDescent="0.3">
      <c r="A7" s="1">
        <v>45875</v>
      </c>
      <c r="B7" s="11">
        <v>34.171999999999997</v>
      </c>
      <c r="C7" s="12">
        <v>1.022</v>
      </c>
      <c r="D7" s="11">
        <v>8.8130000000000006</v>
      </c>
      <c r="E7" s="13">
        <v>0.80300000000000005</v>
      </c>
      <c r="F7" s="2">
        <f t="shared" si="0"/>
        <v>44.809999999999995</v>
      </c>
      <c r="G7" s="2">
        <f t="shared" si="1"/>
        <v>43.787999999999997</v>
      </c>
    </row>
    <row r="8" spans="1:7" ht="15.75" thickBot="1" x14ac:dyDescent="0.3">
      <c r="A8" s="1">
        <v>45876</v>
      </c>
      <c r="B8" s="2">
        <v>34.883000000000003</v>
      </c>
      <c r="C8" s="14">
        <v>0</v>
      </c>
      <c r="D8" s="2">
        <v>8.968</v>
      </c>
      <c r="E8" s="15">
        <v>0.8</v>
      </c>
      <c r="F8" s="2">
        <f t="shared" si="0"/>
        <v>44.650999999999996</v>
      </c>
      <c r="G8" s="2">
        <f t="shared" si="1"/>
        <v>44.650999999999996</v>
      </c>
    </row>
    <row r="9" spans="1:7" ht="15.75" thickBot="1" x14ac:dyDescent="0.3">
      <c r="A9" s="1">
        <v>45878</v>
      </c>
      <c r="B9" s="11">
        <v>29.844000000000001</v>
      </c>
      <c r="C9" s="12">
        <v>0</v>
      </c>
      <c r="D9" s="11">
        <v>8.5259999999999998</v>
      </c>
      <c r="E9" s="13">
        <v>0.752</v>
      </c>
      <c r="F9" s="2">
        <f t="shared" si="0"/>
        <v>39.122000000000007</v>
      </c>
      <c r="G9" s="2">
        <f t="shared" si="1"/>
        <v>39.122000000000007</v>
      </c>
    </row>
    <row r="10" spans="1:7" ht="15.75" thickBot="1" x14ac:dyDescent="0.3">
      <c r="A10" s="1">
        <v>45879</v>
      </c>
      <c r="B10" s="2">
        <v>33.027999999999999</v>
      </c>
      <c r="C10" s="14">
        <v>0</v>
      </c>
      <c r="D10" s="2">
        <v>8.2230000000000008</v>
      </c>
      <c r="E10" s="15">
        <v>0.68500000000000005</v>
      </c>
      <c r="F10" s="2">
        <f t="shared" si="0"/>
        <v>41.936</v>
      </c>
      <c r="G10" s="2">
        <f t="shared" si="1"/>
        <v>41.936</v>
      </c>
    </row>
    <row r="11" spans="1:7" ht="15.75" thickBot="1" x14ac:dyDescent="0.3">
      <c r="A11" s="1">
        <v>45880</v>
      </c>
      <c r="B11" s="11">
        <v>32.734999999999999</v>
      </c>
      <c r="C11" s="12">
        <v>0</v>
      </c>
      <c r="D11" s="11">
        <v>8.15</v>
      </c>
      <c r="E11" s="13">
        <v>0.67600000000000005</v>
      </c>
      <c r="F11" s="2">
        <f t="shared" si="0"/>
        <v>41.561</v>
      </c>
      <c r="G11" s="2">
        <f t="shared" si="1"/>
        <v>41.561</v>
      </c>
    </row>
    <row r="12" spans="1:7" ht="15.75" thickBot="1" x14ac:dyDescent="0.3">
      <c r="A12" s="1">
        <v>45881</v>
      </c>
      <c r="B12" s="2">
        <v>33.917999999999999</v>
      </c>
      <c r="C12" s="14">
        <v>0</v>
      </c>
      <c r="D12" s="2">
        <v>7.12</v>
      </c>
      <c r="E12" s="15">
        <v>0.79800000000000004</v>
      </c>
      <c r="F12" s="2">
        <f t="shared" si="0"/>
        <v>41.835999999999999</v>
      </c>
      <c r="G12" s="2">
        <f t="shared" si="1"/>
        <v>41.835999999999999</v>
      </c>
    </row>
    <row r="13" spans="1:7" ht="15.75" thickBot="1" x14ac:dyDescent="0.3">
      <c r="A13" s="1">
        <v>45882</v>
      </c>
      <c r="B13" s="11">
        <v>35.337000000000003</v>
      </c>
      <c r="C13" s="12">
        <v>0</v>
      </c>
      <c r="D13" s="11">
        <v>6.78</v>
      </c>
      <c r="E13" s="13">
        <v>0.79900000000000004</v>
      </c>
      <c r="F13" s="2">
        <f t="shared" si="0"/>
        <v>42.916000000000004</v>
      </c>
      <c r="G13" s="2">
        <f t="shared" si="1"/>
        <v>42.916000000000004</v>
      </c>
    </row>
    <row r="14" spans="1:7" ht="15.75" thickBot="1" x14ac:dyDescent="0.3">
      <c r="A14" s="1">
        <v>45883</v>
      </c>
      <c r="B14" s="2">
        <v>35.231000000000002</v>
      </c>
      <c r="C14" s="14">
        <v>0</v>
      </c>
      <c r="D14" s="2">
        <v>5.34</v>
      </c>
      <c r="E14" s="15">
        <v>0.77300000000000002</v>
      </c>
      <c r="F14" s="2">
        <f t="shared" si="0"/>
        <v>41.344000000000001</v>
      </c>
      <c r="G14" s="2">
        <f t="shared" si="1"/>
        <v>41.344000000000001</v>
      </c>
    </row>
    <row r="15" spans="1:7" ht="15.75" thickBot="1" x14ac:dyDescent="0.3">
      <c r="A15" s="1">
        <v>45885</v>
      </c>
      <c r="B15" s="11">
        <v>33.238999999999997</v>
      </c>
      <c r="C15" s="12">
        <v>0</v>
      </c>
      <c r="D15" s="11">
        <v>6.2</v>
      </c>
      <c r="E15" s="13">
        <v>0.79300000000000004</v>
      </c>
      <c r="F15" s="2">
        <f t="shared" si="0"/>
        <v>40.231999999999999</v>
      </c>
      <c r="G15" s="2">
        <f t="shared" si="1"/>
        <v>40.231999999999999</v>
      </c>
    </row>
    <row r="16" spans="1:7" ht="15.75" thickBot="1" x14ac:dyDescent="0.3">
      <c r="A16" s="1">
        <v>45886</v>
      </c>
      <c r="B16" s="2">
        <v>34.692999999999998</v>
      </c>
      <c r="C16" s="14">
        <v>0</v>
      </c>
      <c r="D16" s="2">
        <v>6.67</v>
      </c>
      <c r="E16" s="15">
        <v>0.79100000000000004</v>
      </c>
      <c r="F16" s="2">
        <f t="shared" si="0"/>
        <v>42.153999999999996</v>
      </c>
      <c r="G16" s="2">
        <f t="shared" si="1"/>
        <v>42.153999999999996</v>
      </c>
    </row>
    <row r="17" spans="1:7" ht="15.75" thickBot="1" x14ac:dyDescent="0.3">
      <c r="A17" s="1">
        <v>45887</v>
      </c>
      <c r="B17" s="11">
        <v>34.677999999999997</v>
      </c>
      <c r="C17" s="12">
        <v>0</v>
      </c>
      <c r="D17" s="11">
        <v>7.6150000000000002</v>
      </c>
      <c r="E17" s="13">
        <v>0.79100000000000004</v>
      </c>
      <c r="F17" s="2">
        <f t="shared" si="0"/>
        <v>43.083999999999996</v>
      </c>
      <c r="G17" s="2">
        <f t="shared" si="1"/>
        <v>43.083999999999996</v>
      </c>
    </row>
    <row r="18" spans="1:7" ht="15.75" thickBot="1" x14ac:dyDescent="0.3">
      <c r="A18" s="1">
        <v>45888</v>
      </c>
      <c r="B18" s="2">
        <v>33.255000000000003</v>
      </c>
      <c r="C18" s="14">
        <v>0</v>
      </c>
      <c r="D18" s="2">
        <v>7.75</v>
      </c>
      <c r="E18" s="15">
        <v>0.79100000000000004</v>
      </c>
      <c r="F18" s="2">
        <f t="shared" si="0"/>
        <v>41.795999999999999</v>
      </c>
      <c r="G18" s="2">
        <f t="shared" si="1"/>
        <v>41.795999999999999</v>
      </c>
    </row>
    <row r="19" spans="1:7" ht="15.75" thickBot="1" x14ac:dyDescent="0.3">
      <c r="A19" s="1">
        <v>45889</v>
      </c>
      <c r="B19" s="11">
        <v>33.640999999999998</v>
      </c>
      <c r="C19" s="12">
        <v>0.49</v>
      </c>
      <c r="D19" s="2">
        <v>8.0449999999999999</v>
      </c>
      <c r="E19" s="13">
        <v>0.79100000000000004</v>
      </c>
      <c r="F19" s="2">
        <f t="shared" si="0"/>
        <v>42.966999999999999</v>
      </c>
      <c r="G19" s="2">
        <f t="shared" si="1"/>
        <v>42.476999999999997</v>
      </c>
    </row>
    <row r="20" spans="1:7" ht="15.75" thickBot="1" x14ac:dyDescent="0.3">
      <c r="A20" s="1">
        <v>45890</v>
      </c>
      <c r="B20" s="2"/>
      <c r="C20" s="14"/>
      <c r="D20" s="2"/>
      <c r="E20" s="15"/>
      <c r="F20" s="2">
        <f t="shared" si="0"/>
        <v>0</v>
      </c>
      <c r="G20" s="2">
        <f t="shared" si="1"/>
        <v>0</v>
      </c>
    </row>
    <row r="21" spans="1:7" ht="15.75" thickBot="1" x14ac:dyDescent="0.3">
      <c r="A21" s="1">
        <v>45891</v>
      </c>
      <c r="B21" s="11"/>
      <c r="C21" s="12"/>
      <c r="D21" s="11"/>
      <c r="E21" s="13"/>
      <c r="F21" s="2">
        <f t="shared" si="0"/>
        <v>0</v>
      </c>
      <c r="G21" s="2">
        <f t="shared" si="1"/>
        <v>0</v>
      </c>
    </row>
    <row r="22" spans="1:7" ht="15.75" thickBot="1" x14ac:dyDescent="0.3">
      <c r="A22" s="1">
        <v>45892</v>
      </c>
      <c r="B22" s="2"/>
      <c r="C22" s="14"/>
      <c r="D22" s="2"/>
      <c r="E22" s="15"/>
      <c r="F22" s="2">
        <f t="shared" si="0"/>
        <v>0</v>
      </c>
      <c r="G22" s="2">
        <f t="shared" si="1"/>
        <v>0</v>
      </c>
    </row>
    <row r="23" spans="1:7" ht="15.75" thickBot="1" x14ac:dyDescent="0.3">
      <c r="A23" s="1">
        <v>45893</v>
      </c>
      <c r="B23" s="16"/>
      <c r="C23" s="17"/>
      <c r="D23" s="16"/>
      <c r="E23" s="18"/>
      <c r="F23" s="2">
        <f t="shared" si="0"/>
        <v>0</v>
      </c>
      <c r="G23" s="2">
        <f t="shared" si="1"/>
        <v>0</v>
      </c>
    </row>
    <row r="24" spans="1:7" ht="15.75" thickBot="1" x14ac:dyDescent="0.3">
      <c r="A24" s="1">
        <v>45894</v>
      </c>
      <c r="B24" s="2"/>
      <c r="C24" s="2"/>
      <c r="D24" s="2"/>
      <c r="E24" s="2"/>
      <c r="F24" s="2">
        <f t="shared" si="0"/>
        <v>0</v>
      </c>
      <c r="G24" s="2">
        <f t="shared" si="1"/>
        <v>0</v>
      </c>
    </row>
    <row r="25" spans="1:7" ht="15.75" thickBot="1" x14ac:dyDescent="0.3">
      <c r="A25" s="1">
        <v>45895</v>
      </c>
      <c r="B25" s="2"/>
      <c r="C25" s="2"/>
      <c r="D25" s="2"/>
      <c r="E25" s="2"/>
      <c r="F25" s="2">
        <f t="shared" si="0"/>
        <v>0</v>
      </c>
      <c r="G25" s="2">
        <f t="shared" si="1"/>
        <v>0</v>
      </c>
    </row>
    <row r="26" spans="1:7" ht="15.75" thickBot="1" x14ac:dyDescent="0.3">
      <c r="A26" s="1">
        <v>45896</v>
      </c>
      <c r="B26" s="2"/>
      <c r="C26" s="2"/>
      <c r="D26" s="2"/>
      <c r="E26" s="2"/>
      <c r="F26" s="2">
        <f t="shared" si="0"/>
        <v>0</v>
      </c>
      <c r="G26" s="2">
        <f t="shared" si="1"/>
        <v>0</v>
      </c>
    </row>
    <row r="27" spans="1:7" ht="15.75" thickBot="1" x14ac:dyDescent="0.3">
      <c r="A27" s="1">
        <v>45897</v>
      </c>
      <c r="B27" s="2"/>
      <c r="C27" s="2"/>
      <c r="D27" s="2"/>
      <c r="E27" s="2"/>
      <c r="F27" s="2">
        <f t="shared" si="0"/>
        <v>0</v>
      </c>
      <c r="G27" s="2">
        <f t="shared" si="1"/>
        <v>0</v>
      </c>
    </row>
    <row r="28" spans="1:7" ht="15.75" thickBot="1" x14ac:dyDescent="0.3">
      <c r="A28" s="1">
        <v>45898</v>
      </c>
      <c r="B28" s="3"/>
      <c r="C28" s="3"/>
      <c r="D28" s="3"/>
      <c r="E28" s="3"/>
      <c r="F28" s="2">
        <f t="shared" si="0"/>
        <v>0</v>
      </c>
      <c r="G28" s="2">
        <f t="shared" si="1"/>
        <v>0</v>
      </c>
    </row>
    <row r="29" spans="1:7" ht="15.75" thickBot="1" x14ac:dyDescent="0.3">
      <c r="A29" s="1">
        <v>45899</v>
      </c>
      <c r="B29" s="3"/>
      <c r="C29" s="3"/>
      <c r="D29" s="3"/>
      <c r="E29" s="3"/>
      <c r="F29" s="2">
        <f t="shared" si="0"/>
        <v>0</v>
      </c>
      <c r="G29" s="2">
        <f t="shared" si="1"/>
        <v>0</v>
      </c>
    </row>
    <row r="30" spans="1:7" ht="15.75" thickBot="1" x14ac:dyDescent="0.3">
      <c r="A30" s="1">
        <v>45900</v>
      </c>
      <c r="B30" s="3"/>
      <c r="C30" s="3"/>
      <c r="D30" s="3"/>
      <c r="E30" s="3"/>
      <c r="F30" s="2">
        <f t="shared" si="0"/>
        <v>0</v>
      </c>
      <c r="G30" s="2">
        <f t="shared" si="1"/>
        <v>0</v>
      </c>
    </row>
    <row r="31" spans="1:7" ht="15.75" thickBot="1" x14ac:dyDescent="0.3">
      <c r="A31" s="4"/>
      <c r="B31" s="4"/>
      <c r="C31" s="4"/>
      <c r="D31" s="4"/>
      <c r="E31" s="4"/>
      <c r="F31" s="4"/>
      <c r="G31" s="4"/>
    </row>
    <row r="32" spans="1:7" ht="15.75" thickBot="1" x14ac:dyDescent="0.3">
      <c r="A32" s="4"/>
      <c r="B32" s="4"/>
      <c r="C32" s="4"/>
      <c r="D32" s="4"/>
      <c r="E32" s="4"/>
      <c r="F32" s="19" t="s">
        <v>15</v>
      </c>
      <c r="G32" s="20">
        <f>SUM(G3:G30)</f>
        <v>714.81700000000001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  <ignoredErrors>
    <ignoredError sqref="G3:G30 F3:F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zoomScale="85" zoomScaleNormal="85" workbookViewId="0">
      <selection activeCell="Q69" sqref="Q69"/>
    </sheetView>
  </sheetViews>
  <sheetFormatPr defaultRowHeight="15" x14ac:dyDescent="0.25"/>
  <cols>
    <col min="1" max="1" width="25.28515625" bestFit="1" customWidth="1"/>
    <col min="2" max="12" width="7.7109375" bestFit="1" customWidth="1"/>
    <col min="13" max="26" width="7.42578125" customWidth="1"/>
    <col min="27" max="27" width="6.85546875" customWidth="1"/>
    <col min="28" max="28" width="7.28515625" customWidth="1"/>
    <col min="29" max="29" width="7.140625" customWidth="1"/>
  </cols>
  <sheetData>
    <row r="1" spans="1:29" ht="16.5" thickBot="1" x14ac:dyDescent="0.35">
      <c r="A1" s="23" t="s">
        <v>0</v>
      </c>
      <c r="B1" s="24">
        <v>45871</v>
      </c>
      <c r="C1" s="24">
        <v>45872</v>
      </c>
      <c r="D1" s="24">
        <v>45873</v>
      </c>
      <c r="E1" s="24">
        <v>45874</v>
      </c>
      <c r="F1" s="24">
        <v>45875</v>
      </c>
      <c r="G1" s="24">
        <v>45876</v>
      </c>
      <c r="H1" s="24">
        <v>45878</v>
      </c>
      <c r="I1" s="24">
        <v>45879</v>
      </c>
      <c r="J1" s="24">
        <v>45880</v>
      </c>
      <c r="K1" s="24">
        <v>45881</v>
      </c>
      <c r="L1" s="24">
        <v>45882</v>
      </c>
      <c r="M1" s="24">
        <v>45883</v>
      </c>
      <c r="N1" s="24">
        <v>45885</v>
      </c>
      <c r="O1" s="24">
        <v>45886</v>
      </c>
      <c r="P1" s="24">
        <v>45887</v>
      </c>
      <c r="Q1" s="24">
        <v>45888</v>
      </c>
      <c r="R1" s="24">
        <v>45889</v>
      </c>
      <c r="S1" s="24">
        <v>45890</v>
      </c>
      <c r="T1" s="24">
        <v>45891</v>
      </c>
      <c r="U1" s="24">
        <v>45892</v>
      </c>
      <c r="V1" s="24">
        <v>45893</v>
      </c>
      <c r="W1" s="24">
        <v>45894</v>
      </c>
      <c r="X1" s="24">
        <v>45895</v>
      </c>
      <c r="Y1" s="24">
        <v>45896</v>
      </c>
      <c r="Z1" s="24">
        <v>45897</v>
      </c>
      <c r="AA1" s="24">
        <v>45898</v>
      </c>
      <c r="AB1" s="24">
        <v>45899</v>
      </c>
      <c r="AC1" s="24">
        <v>45900</v>
      </c>
    </row>
    <row r="2" spans="1:29" ht="15.75" thickBot="1" x14ac:dyDescent="0.3">
      <c r="A2" s="3" t="s">
        <v>17</v>
      </c>
      <c r="B2" s="2">
        <v>46.704000000000001</v>
      </c>
      <c r="C2" s="2">
        <v>40.572000000000003</v>
      </c>
      <c r="D2" s="2">
        <v>40.610999999999997</v>
      </c>
      <c r="E2" s="2">
        <v>40.512</v>
      </c>
      <c r="F2" s="2">
        <v>44.972999999999999</v>
      </c>
      <c r="G2" s="2">
        <v>47.734000000000002</v>
      </c>
      <c r="H2" s="2">
        <v>49.744999999999997</v>
      </c>
      <c r="I2" s="2">
        <v>39.18</v>
      </c>
      <c r="J2" s="2">
        <v>41.904000000000003</v>
      </c>
      <c r="K2" s="2">
        <v>47.018999999999998</v>
      </c>
      <c r="L2" s="2">
        <v>42.776000000000003</v>
      </c>
      <c r="M2" s="2">
        <v>44.935000000000002</v>
      </c>
      <c r="N2" s="2">
        <v>41.459000000000003</v>
      </c>
      <c r="O2" s="2">
        <v>42.534999999999997</v>
      </c>
      <c r="P2" s="2">
        <v>38.936999999999998</v>
      </c>
      <c r="Q2" s="2">
        <v>40.307000000000002</v>
      </c>
      <c r="R2" s="2">
        <v>39.802999999999997</v>
      </c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ht="15.75" thickBot="1" x14ac:dyDescent="0.3">
      <c r="A3" s="3" t="s">
        <v>18</v>
      </c>
      <c r="B3" s="3">
        <v>3.4769999999999999</v>
      </c>
      <c r="C3" s="3">
        <v>3.7639999999999998</v>
      </c>
      <c r="D3" s="3">
        <v>4.2460000000000004</v>
      </c>
      <c r="E3" s="3">
        <v>4.3650000000000002</v>
      </c>
      <c r="F3" s="3">
        <v>4.1349999999999998</v>
      </c>
      <c r="G3" s="3">
        <v>4.6349999999999998</v>
      </c>
      <c r="H3" s="3">
        <v>4.2359999999999998</v>
      </c>
      <c r="I3" s="3">
        <v>4.3730000000000002</v>
      </c>
      <c r="J3" s="3">
        <v>4.0609999999999999</v>
      </c>
      <c r="K3" s="3">
        <v>4.2480000000000002</v>
      </c>
      <c r="L3" s="3">
        <v>4.4109999999999996</v>
      </c>
      <c r="M3" s="3">
        <v>4.4610000000000003</v>
      </c>
      <c r="N3" s="2">
        <v>4.0199999999999996</v>
      </c>
      <c r="O3" s="2">
        <v>3.84</v>
      </c>
      <c r="P3" s="3">
        <v>3.9980000000000002</v>
      </c>
      <c r="Q3" s="3">
        <v>3.831</v>
      </c>
      <c r="R3" s="3">
        <v>3.8719999999999999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5" spans="1:29" ht="15.75" thickBot="1" x14ac:dyDescent="0.3"/>
    <row r="6" spans="1:29" ht="15.75" thickBot="1" x14ac:dyDescent="0.3">
      <c r="A6" s="3" t="s">
        <v>15</v>
      </c>
      <c r="B6" s="2">
        <f t="shared" ref="B6:AC6" si="0">B2+B3</f>
        <v>50.180999999999997</v>
      </c>
      <c r="C6" s="2">
        <f t="shared" si="0"/>
        <v>44.336000000000006</v>
      </c>
      <c r="D6" s="2">
        <f t="shared" si="0"/>
        <v>44.856999999999999</v>
      </c>
      <c r="E6" s="2">
        <f t="shared" si="0"/>
        <v>44.877000000000002</v>
      </c>
      <c r="F6" s="2">
        <f t="shared" si="0"/>
        <v>49.107999999999997</v>
      </c>
      <c r="G6" s="2">
        <f t="shared" si="0"/>
        <v>52.369</v>
      </c>
      <c r="H6" s="2">
        <f t="shared" si="0"/>
        <v>53.980999999999995</v>
      </c>
      <c r="I6" s="2">
        <f t="shared" si="0"/>
        <v>43.552999999999997</v>
      </c>
      <c r="J6" s="2">
        <f t="shared" si="0"/>
        <v>45.965000000000003</v>
      </c>
      <c r="K6" s="2">
        <f t="shared" si="0"/>
        <v>51.266999999999996</v>
      </c>
      <c r="L6" s="2">
        <f t="shared" si="0"/>
        <v>47.187000000000005</v>
      </c>
      <c r="M6" s="2">
        <f t="shared" si="0"/>
        <v>49.396000000000001</v>
      </c>
      <c r="N6" s="2">
        <f t="shared" si="0"/>
        <v>45.478999999999999</v>
      </c>
      <c r="O6" s="2">
        <f t="shared" si="0"/>
        <v>46.375</v>
      </c>
      <c r="P6" s="2">
        <f t="shared" si="0"/>
        <v>42.934999999999995</v>
      </c>
      <c r="Q6" s="2">
        <f t="shared" si="0"/>
        <v>44.138000000000005</v>
      </c>
      <c r="R6" s="2">
        <f t="shared" si="0"/>
        <v>43.674999999999997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</row>
    <row r="8" spans="1:29" ht="27" thickBot="1" x14ac:dyDescent="0.45">
      <c r="A8" s="25" t="s">
        <v>19</v>
      </c>
      <c r="I8" s="26"/>
      <c r="M8" s="26"/>
    </row>
    <row r="9" spans="1:29" ht="15.75" thickBot="1" x14ac:dyDescent="0.3">
      <c r="A9" s="3" t="s">
        <v>20</v>
      </c>
      <c r="B9" s="33">
        <v>143</v>
      </c>
      <c r="C9" s="33">
        <v>143</v>
      </c>
      <c r="D9" s="33">
        <v>143</v>
      </c>
      <c r="E9" s="33">
        <v>143</v>
      </c>
      <c r="F9" s="33">
        <v>143</v>
      </c>
      <c r="G9" s="33">
        <v>143</v>
      </c>
      <c r="H9" s="33">
        <v>133</v>
      </c>
      <c r="I9" s="33">
        <v>142</v>
      </c>
      <c r="J9" s="33">
        <v>143</v>
      </c>
      <c r="K9" s="33">
        <v>143</v>
      </c>
      <c r="L9" s="21">
        <v>143</v>
      </c>
      <c r="M9" s="34">
        <v>143</v>
      </c>
      <c r="N9" s="33">
        <v>137</v>
      </c>
      <c r="O9" s="33">
        <v>142</v>
      </c>
      <c r="P9" s="33">
        <v>143</v>
      </c>
      <c r="Q9" s="33">
        <v>143</v>
      </c>
      <c r="R9" s="33">
        <v>143</v>
      </c>
      <c r="S9" s="33"/>
      <c r="T9" s="33"/>
      <c r="U9" s="33"/>
      <c r="V9" s="21"/>
      <c r="W9" s="33"/>
      <c r="X9" s="33"/>
      <c r="Y9" s="33"/>
      <c r="Z9" s="33"/>
      <c r="AA9" s="33"/>
      <c r="AB9" s="33"/>
      <c r="AC9" s="33"/>
    </row>
    <row r="10" spans="1:29" ht="15.75" thickBot="1" x14ac:dyDescent="0.3">
      <c r="A10" s="3" t="s">
        <v>21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2.6</v>
      </c>
      <c r="M10" s="32">
        <v>0</v>
      </c>
      <c r="N10" s="32">
        <v>0</v>
      </c>
      <c r="O10" s="32">
        <v>0</v>
      </c>
      <c r="P10" s="32">
        <v>0</v>
      </c>
      <c r="Q10" s="32">
        <v>0.4</v>
      </c>
      <c r="R10" s="32">
        <v>1.92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ht="15.75" thickBot="1" x14ac:dyDescent="0.3">
      <c r="A11" s="3" t="s">
        <v>22</v>
      </c>
      <c r="B11" s="32">
        <v>0.82399999999999995</v>
      </c>
      <c r="C11" s="35">
        <v>0.6</v>
      </c>
      <c r="D11" s="32">
        <v>0.6</v>
      </c>
      <c r="E11" s="32">
        <v>0.6</v>
      </c>
      <c r="F11" s="32">
        <v>0.6</v>
      </c>
      <c r="G11" s="32">
        <v>0.6</v>
      </c>
      <c r="H11" s="32">
        <v>0.6</v>
      </c>
      <c r="I11" s="32">
        <v>0.6</v>
      </c>
      <c r="J11" s="32">
        <v>0.6</v>
      </c>
      <c r="K11" s="32">
        <v>0.8</v>
      </c>
      <c r="L11" s="32">
        <v>0.4</v>
      </c>
      <c r="M11" s="32">
        <v>2.4</v>
      </c>
      <c r="N11" s="32">
        <v>1.6</v>
      </c>
      <c r="O11" s="32">
        <v>2.6</v>
      </c>
      <c r="P11" s="32">
        <v>2.6</v>
      </c>
      <c r="Q11" s="32">
        <v>2</v>
      </c>
      <c r="R11" s="32">
        <v>0.4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ht="15.75" thickBot="1" x14ac:dyDescent="0.3">
      <c r="A12" s="3" t="s">
        <v>23</v>
      </c>
      <c r="B12" s="32">
        <v>0.40500000000000003</v>
      </c>
      <c r="C12" s="32">
        <v>0.63600000000000001</v>
      </c>
      <c r="D12" s="32">
        <v>0.63100000000000001</v>
      </c>
      <c r="E12" s="32">
        <v>0.626</v>
      </c>
      <c r="F12" s="32">
        <v>0.64700000000000002</v>
      </c>
      <c r="G12" s="32">
        <v>0.65600000000000003</v>
      </c>
      <c r="H12" s="32">
        <v>0.63800000000000001</v>
      </c>
      <c r="I12" s="32">
        <v>0.65700000000000003</v>
      </c>
      <c r="J12" s="32">
        <v>0.626</v>
      </c>
      <c r="K12" s="32">
        <v>0.63800000000000001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0.62</v>
      </c>
      <c r="R12" s="32">
        <v>0.437</v>
      </c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ht="15.75" thickBot="1" x14ac:dyDescent="0.3">
      <c r="A13" s="3" t="s">
        <v>24</v>
      </c>
      <c r="B13" s="32">
        <v>18.768000000000001</v>
      </c>
      <c r="C13" s="32">
        <v>18.867999999999999</v>
      </c>
      <c r="D13" s="32">
        <v>17.38</v>
      </c>
      <c r="E13" s="32">
        <v>17.986000000000001</v>
      </c>
      <c r="F13" s="32">
        <v>18.123999999999999</v>
      </c>
      <c r="G13" s="32">
        <v>18.46</v>
      </c>
      <c r="H13" s="32">
        <v>16.942</v>
      </c>
      <c r="I13" s="32">
        <v>18.852</v>
      </c>
      <c r="J13" s="32">
        <v>18.82</v>
      </c>
      <c r="K13" s="32">
        <v>19.649999999999999</v>
      </c>
      <c r="L13" s="32">
        <v>18.010000000000002</v>
      </c>
      <c r="M13" s="32">
        <v>16.954999999999998</v>
      </c>
      <c r="N13" s="32">
        <v>17.831</v>
      </c>
      <c r="O13" s="32">
        <v>18.055</v>
      </c>
      <c r="P13" s="32">
        <v>17.716000000000001</v>
      </c>
      <c r="Q13" s="32">
        <v>17.53</v>
      </c>
      <c r="R13" s="32">
        <v>17.882000000000001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ht="15.75" thickBot="1" x14ac:dyDescent="0.3">
      <c r="A14" s="3" t="s">
        <v>25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ht="15.75" thickBot="1" x14ac:dyDescent="0.3">
      <c r="A15" s="3" t="s">
        <v>26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ht="15.75" thickBot="1" x14ac:dyDescent="0.3">
      <c r="A16" s="3" t="s">
        <v>27</v>
      </c>
      <c r="B16" s="32">
        <v>2.1349999999999998</v>
      </c>
      <c r="C16" s="36">
        <v>2.14</v>
      </c>
      <c r="D16" s="32">
        <v>2.7029999999999998</v>
      </c>
      <c r="E16" s="32">
        <v>2.4</v>
      </c>
      <c r="F16" s="32">
        <v>2.7</v>
      </c>
      <c r="G16" s="32">
        <v>2.7</v>
      </c>
      <c r="H16" s="32">
        <v>1.8</v>
      </c>
      <c r="I16" s="32">
        <v>2.48</v>
      </c>
      <c r="J16" s="32">
        <v>2.56</v>
      </c>
      <c r="K16" s="32">
        <v>1.5</v>
      </c>
      <c r="L16" s="32">
        <v>1.64</v>
      </c>
      <c r="M16" s="32">
        <v>4.6050000000000004</v>
      </c>
      <c r="N16" s="32">
        <v>1.24</v>
      </c>
      <c r="O16" s="32">
        <v>1.55</v>
      </c>
      <c r="P16" s="32">
        <v>0</v>
      </c>
      <c r="Q16" s="32">
        <v>0</v>
      </c>
      <c r="R16" s="32">
        <v>0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ht="15.75" thickBot="1" x14ac:dyDescent="0.3">
      <c r="A17" s="3" t="s">
        <v>28</v>
      </c>
      <c r="B17" s="32">
        <f>(9.15+3.75)</f>
        <v>12.9</v>
      </c>
      <c r="C17" s="32">
        <f>(10.378+2.985)</f>
        <v>13.363</v>
      </c>
      <c r="D17" s="32">
        <f>(10.432+3.75)</f>
        <v>14.182</v>
      </c>
      <c r="E17" s="32">
        <f>(10.466+3.76)</f>
        <v>14.225999999999999</v>
      </c>
      <c r="F17" s="32">
        <f>(10.49+2.94)</f>
        <v>13.43</v>
      </c>
      <c r="G17" s="32">
        <f>(9.36+2.5)</f>
        <v>11.86</v>
      </c>
      <c r="H17" s="32">
        <f>(9.77+2.57)</f>
        <v>12.34</v>
      </c>
      <c r="I17" s="32">
        <f>(10.69+2.54)</f>
        <v>13.23</v>
      </c>
      <c r="J17" s="32">
        <f>(10.635+2.16)</f>
        <v>12.795</v>
      </c>
      <c r="K17" s="32">
        <f>(10.59+3.815)</f>
        <v>14.404999999999999</v>
      </c>
      <c r="L17" s="32">
        <f>(10.28+3.78)</f>
        <v>14.059999999999999</v>
      </c>
      <c r="M17" s="32">
        <f>(9.91+3.805)</f>
        <v>13.715</v>
      </c>
      <c r="N17" s="32">
        <f>(10.181+4.59)</f>
        <v>14.770999999999999</v>
      </c>
      <c r="O17" s="32">
        <f>(9.855+4.28)</f>
        <v>14.135000000000002</v>
      </c>
      <c r="P17" s="32">
        <f>(9.815+4.245)</f>
        <v>14.059999999999999</v>
      </c>
      <c r="Q17" s="32">
        <f>(9.48+4.68)</f>
        <v>14.16</v>
      </c>
      <c r="R17" s="32">
        <f>(10.185+4.74)</f>
        <v>14.925000000000001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ht="15.75" thickBot="1" x14ac:dyDescent="0.3">
      <c r="A18" s="3" t="s">
        <v>29</v>
      </c>
      <c r="B18" s="32">
        <v>4.452</v>
      </c>
      <c r="C18" s="32">
        <v>5.1559999999999997</v>
      </c>
      <c r="D18" s="32">
        <v>5.76</v>
      </c>
      <c r="E18" s="32">
        <v>5.14</v>
      </c>
      <c r="F18" s="32">
        <v>5.5330000000000004</v>
      </c>
      <c r="G18" s="32">
        <v>5.23</v>
      </c>
      <c r="H18" s="32">
        <v>5.2560000000000002</v>
      </c>
      <c r="I18" s="32">
        <v>4.9260000000000002</v>
      </c>
      <c r="J18" s="32">
        <v>5.38</v>
      </c>
      <c r="K18" s="32">
        <v>3.81</v>
      </c>
      <c r="L18" s="32">
        <v>3.4</v>
      </c>
      <c r="M18" s="32">
        <v>1.95</v>
      </c>
      <c r="N18" s="32">
        <v>2.9</v>
      </c>
      <c r="O18" s="32">
        <v>3.22</v>
      </c>
      <c r="P18" s="32">
        <v>5.4249999999999998</v>
      </c>
      <c r="Q18" s="32">
        <v>4.45</v>
      </c>
      <c r="R18" s="32">
        <v>4.75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ht="15.75" thickBot="1" x14ac:dyDescent="0.3">
      <c r="A19" s="3" t="s">
        <v>30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ht="15.75" thickBot="1" x14ac:dyDescent="0.3">
      <c r="A20" s="3" t="s">
        <v>31</v>
      </c>
      <c r="B20" s="32">
        <v>1.59</v>
      </c>
      <c r="C20" s="32">
        <v>0</v>
      </c>
      <c r="D20" s="32">
        <v>0</v>
      </c>
      <c r="E20" s="32">
        <v>0</v>
      </c>
      <c r="F20" s="32">
        <v>0</v>
      </c>
      <c r="G20" s="32">
        <v>1.1000000000000001</v>
      </c>
      <c r="H20" s="32">
        <v>0</v>
      </c>
      <c r="I20" s="32">
        <v>0</v>
      </c>
      <c r="J20" s="32">
        <v>0.54</v>
      </c>
      <c r="K20" s="32">
        <v>0</v>
      </c>
      <c r="L20" s="32">
        <v>0.54</v>
      </c>
      <c r="M20" s="32">
        <v>1.08</v>
      </c>
      <c r="N20" s="32">
        <v>0.56000000000000005</v>
      </c>
      <c r="O20" s="32">
        <v>1.1000000000000001</v>
      </c>
      <c r="P20" s="32">
        <v>2.14</v>
      </c>
      <c r="Q20" s="32">
        <v>1.6</v>
      </c>
      <c r="R20" s="32">
        <v>0.56000000000000005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 ht="15.75" thickBot="1" x14ac:dyDescent="0.3">
      <c r="A21" s="3" t="s">
        <v>32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 ht="15.75" thickBot="1" x14ac:dyDescent="0.3">
      <c r="A22" s="3" t="s">
        <v>33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ht="15.75" thickBot="1" x14ac:dyDescent="0.3">
      <c r="A23" s="3" t="s">
        <v>34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ht="15.75" thickBot="1" x14ac:dyDescent="0.3">
      <c r="A24" s="3" t="s">
        <v>35</v>
      </c>
      <c r="B24" s="32">
        <v>3.16</v>
      </c>
      <c r="C24" s="32">
        <v>3.3650000000000002</v>
      </c>
      <c r="D24" s="32">
        <v>3.19</v>
      </c>
      <c r="E24" s="32">
        <v>3.2</v>
      </c>
      <c r="F24" s="32">
        <v>3.28</v>
      </c>
      <c r="G24" s="32">
        <v>3.738</v>
      </c>
      <c r="H24" s="32">
        <v>3.27</v>
      </c>
      <c r="I24" s="32">
        <v>3.2970000000000002</v>
      </c>
      <c r="J24" s="32">
        <v>2.77</v>
      </c>
      <c r="K24" s="32">
        <v>3.31</v>
      </c>
      <c r="L24" s="32">
        <v>3.38</v>
      </c>
      <c r="M24" s="32">
        <v>3.39</v>
      </c>
      <c r="N24" s="32">
        <v>3.3</v>
      </c>
      <c r="O24" s="32">
        <v>3.45</v>
      </c>
      <c r="P24" s="32">
        <v>2.19</v>
      </c>
      <c r="Q24" s="32">
        <v>3.3</v>
      </c>
      <c r="R24" s="32">
        <v>3.2949999999999999</v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ht="15.75" thickBot="1" x14ac:dyDescent="0.3">
      <c r="A25" s="3" t="s">
        <v>36</v>
      </c>
      <c r="B25" s="32">
        <v>0.92</v>
      </c>
      <c r="C25" s="32">
        <v>0.94</v>
      </c>
      <c r="D25" s="32">
        <v>0.92</v>
      </c>
      <c r="E25" s="32">
        <v>0.92</v>
      </c>
      <c r="F25" s="32">
        <v>0.9</v>
      </c>
      <c r="G25" s="32">
        <v>0.9</v>
      </c>
      <c r="H25" s="32">
        <v>0.94</v>
      </c>
      <c r="I25" s="32">
        <v>0.96</v>
      </c>
      <c r="J25" s="32">
        <v>0.94</v>
      </c>
      <c r="K25" s="32">
        <v>0.93</v>
      </c>
      <c r="L25" s="32">
        <v>0.99</v>
      </c>
      <c r="M25" s="32">
        <v>0.95</v>
      </c>
      <c r="N25" s="32">
        <v>0.94</v>
      </c>
      <c r="O25" s="32">
        <v>0.94</v>
      </c>
      <c r="P25" s="32">
        <v>0.95</v>
      </c>
      <c r="Q25" s="32">
        <v>0.96499999999999997</v>
      </c>
      <c r="R25" s="32">
        <v>0.9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7" spans="1:29" ht="15.75" thickBot="1" x14ac:dyDescent="0.3">
      <c r="A27" s="26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9" ht="15.75" thickBot="1" x14ac:dyDescent="0.3">
      <c r="A28" s="3" t="s">
        <v>3</v>
      </c>
      <c r="B28" s="2">
        <f t="shared" ref="B28:L28" si="1">SUM(B10:B27)</f>
        <v>45.153999999999996</v>
      </c>
      <c r="C28" s="2">
        <f t="shared" si="1"/>
        <v>45.067999999999998</v>
      </c>
      <c r="D28" s="2">
        <f t="shared" si="1"/>
        <v>45.365999999999993</v>
      </c>
      <c r="E28" s="2">
        <f t="shared" si="1"/>
        <v>45.097999999999999</v>
      </c>
      <c r="F28" s="2">
        <f t="shared" si="1"/>
        <v>45.213999999999999</v>
      </c>
      <c r="G28" s="2">
        <f t="shared" si="1"/>
        <v>45.244</v>
      </c>
      <c r="H28" s="2">
        <f t="shared" si="1"/>
        <v>41.786000000000001</v>
      </c>
      <c r="I28" s="2">
        <f t="shared" si="1"/>
        <v>45.002000000000002</v>
      </c>
      <c r="J28" s="2">
        <f t="shared" si="1"/>
        <v>45.030999999999999</v>
      </c>
      <c r="K28" s="2">
        <f t="shared" si="1"/>
        <v>45.042999999999999</v>
      </c>
      <c r="L28" s="2">
        <f t="shared" si="1"/>
        <v>45.02</v>
      </c>
      <c r="M28" s="2">
        <f>SUM(M11:M27)</f>
        <v>45.045000000000002</v>
      </c>
      <c r="N28" s="2">
        <f t="shared" ref="N28:AA28" si="2">SUM(N10:N27)</f>
        <v>43.141999999999996</v>
      </c>
      <c r="O28" s="2">
        <f t="shared" si="2"/>
        <v>45.050000000000004</v>
      </c>
      <c r="P28" s="2">
        <f t="shared" si="2"/>
        <v>45.081000000000003</v>
      </c>
      <c r="Q28" s="2">
        <f t="shared" si="2"/>
        <v>45.025000000000006</v>
      </c>
      <c r="R28" s="2">
        <f t="shared" si="2"/>
        <v>45.06900000000001</v>
      </c>
      <c r="S28" s="2">
        <f t="shared" si="2"/>
        <v>0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2"/>
        <v>0</v>
      </c>
      <c r="AA28" s="2">
        <f t="shared" si="2"/>
        <v>0</v>
      </c>
      <c r="AB28" s="2">
        <f t="shared" ref="AB28" si="3">SUM(AB10:AB27)</f>
        <v>0</v>
      </c>
      <c r="AC28" s="2">
        <f t="shared" ref="AC28" si="4">SUM(AC10:AC27)</f>
        <v>0</v>
      </c>
    </row>
    <row r="29" spans="1:29" ht="15.75" thickBot="1" x14ac:dyDescent="0.3"/>
    <row r="30" spans="1:29" ht="15.75" thickBot="1" x14ac:dyDescent="0.3">
      <c r="A30" s="3" t="s">
        <v>37</v>
      </c>
      <c r="B30" s="3">
        <f t="shared" ref="B30:AC30" si="5">B6-B28</f>
        <v>5.027000000000001</v>
      </c>
      <c r="C30" s="3">
        <f t="shared" si="5"/>
        <v>-0.73199999999999221</v>
      </c>
      <c r="D30" s="3">
        <f t="shared" si="5"/>
        <v>-0.50899999999999324</v>
      </c>
      <c r="E30" s="3">
        <f t="shared" si="5"/>
        <v>-0.22099999999999653</v>
      </c>
      <c r="F30" s="3">
        <f t="shared" si="5"/>
        <v>3.8939999999999984</v>
      </c>
      <c r="G30" s="3">
        <f t="shared" si="5"/>
        <v>7.125</v>
      </c>
      <c r="H30" s="3">
        <f t="shared" si="5"/>
        <v>12.194999999999993</v>
      </c>
      <c r="I30" s="3">
        <f t="shared" si="5"/>
        <v>-1.4490000000000052</v>
      </c>
      <c r="J30" s="3">
        <f t="shared" si="5"/>
        <v>0.9340000000000046</v>
      </c>
      <c r="K30" s="3">
        <f t="shared" si="5"/>
        <v>6.2239999999999966</v>
      </c>
      <c r="L30" s="3">
        <f t="shared" si="5"/>
        <v>2.1670000000000016</v>
      </c>
      <c r="M30" s="3">
        <f t="shared" si="5"/>
        <v>4.3509999999999991</v>
      </c>
      <c r="N30" s="3">
        <f t="shared" si="5"/>
        <v>2.3370000000000033</v>
      </c>
      <c r="O30" s="3">
        <f t="shared" si="5"/>
        <v>1.3249999999999957</v>
      </c>
      <c r="P30" s="3">
        <f t="shared" si="5"/>
        <v>-2.1460000000000079</v>
      </c>
      <c r="Q30" s="3">
        <f t="shared" si="5"/>
        <v>-0.88700000000000045</v>
      </c>
      <c r="R30" s="3">
        <f t="shared" si="5"/>
        <v>-1.3940000000000126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W30" s="3">
        <f t="shared" si="5"/>
        <v>0</v>
      </c>
      <c r="X30" s="3">
        <f t="shared" si="5"/>
        <v>0</v>
      </c>
      <c r="Y30" s="3">
        <f t="shared" si="5"/>
        <v>0</v>
      </c>
      <c r="Z30" s="3">
        <f t="shared" si="5"/>
        <v>0</v>
      </c>
      <c r="AA30" s="3">
        <f t="shared" si="5"/>
        <v>0</v>
      </c>
      <c r="AB30" s="3">
        <f t="shared" si="5"/>
        <v>0</v>
      </c>
      <c r="AC30" s="3">
        <f t="shared" si="5"/>
        <v>0</v>
      </c>
    </row>
    <row r="32" spans="1:29" ht="27" thickBot="1" x14ac:dyDescent="0.45">
      <c r="A32" s="42" t="s">
        <v>38</v>
      </c>
      <c r="B32" s="42"/>
      <c r="C32" s="42"/>
    </row>
    <row r="33" spans="1:29" ht="15.75" thickBot="1" x14ac:dyDescent="0.3">
      <c r="A33" s="3" t="s">
        <v>39</v>
      </c>
      <c r="B33" s="3">
        <v>0.77700000000000002</v>
      </c>
      <c r="C33" s="2">
        <v>0.79800000000000004</v>
      </c>
      <c r="D33" s="3">
        <v>0.78400000000000003</v>
      </c>
      <c r="E33" s="2">
        <v>0.79300000000000004</v>
      </c>
      <c r="F33" s="3">
        <v>0.80300000000000005</v>
      </c>
      <c r="G33" s="2">
        <v>0.8</v>
      </c>
      <c r="H33" s="3">
        <v>0.752</v>
      </c>
      <c r="I33" s="3">
        <v>0.68500000000000005</v>
      </c>
      <c r="J33" s="3">
        <v>0.67600000000000005</v>
      </c>
      <c r="K33" s="3">
        <v>0.79800000000000004</v>
      </c>
      <c r="L33" s="3">
        <v>0.79900000000000004</v>
      </c>
      <c r="M33" s="3">
        <v>0.77300000000000002</v>
      </c>
      <c r="N33" s="3">
        <v>0.79300000000000004</v>
      </c>
      <c r="O33" s="3">
        <v>0.79100000000000004</v>
      </c>
      <c r="P33" s="3">
        <v>0.79100000000000004</v>
      </c>
      <c r="Q33" s="3">
        <v>0.79100000000000004</v>
      </c>
      <c r="R33" s="3">
        <v>0.79100000000000004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5.75" thickBot="1" x14ac:dyDescent="0.3">
      <c r="Q34" s="29"/>
    </row>
    <row r="35" spans="1:29" ht="15.75" thickBot="1" x14ac:dyDescent="0.3">
      <c r="A35" s="3" t="s">
        <v>15</v>
      </c>
      <c r="B35" s="3">
        <f t="shared" ref="B35:AC35" si="6">SUM(B33:B34)</f>
        <v>0.77700000000000002</v>
      </c>
      <c r="C35" s="3">
        <f t="shared" si="6"/>
        <v>0.79800000000000004</v>
      </c>
      <c r="D35" s="3">
        <f t="shared" si="6"/>
        <v>0.78400000000000003</v>
      </c>
      <c r="E35" s="3">
        <f t="shared" si="6"/>
        <v>0.79300000000000004</v>
      </c>
      <c r="F35" s="3">
        <f t="shared" si="6"/>
        <v>0.80300000000000005</v>
      </c>
      <c r="G35" s="3">
        <f t="shared" si="6"/>
        <v>0.8</v>
      </c>
      <c r="H35" s="3">
        <f t="shared" si="6"/>
        <v>0.752</v>
      </c>
      <c r="I35" s="3">
        <f t="shared" si="6"/>
        <v>0.68500000000000005</v>
      </c>
      <c r="J35" s="3">
        <f t="shared" si="6"/>
        <v>0.67600000000000005</v>
      </c>
      <c r="K35" s="3">
        <f t="shared" si="6"/>
        <v>0.79800000000000004</v>
      </c>
      <c r="L35" s="3">
        <f t="shared" si="6"/>
        <v>0.79900000000000004</v>
      </c>
      <c r="M35" s="3">
        <f t="shared" si="6"/>
        <v>0.77300000000000002</v>
      </c>
      <c r="N35" s="3">
        <f t="shared" si="6"/>
        <v>0.79300000000000004</v>
      </c>
      <c r="O35" s="3">
        <f t="shared" si="6"/>
        <v>0.79100000000000004</v>
      </c>
      <c r="P35" s="3">
        <f t="shared" si="6"/>
        <v>0.79100000000000004</v>
      </c>
      <c r="Q35" s="2">
        <f t="shared" si="6"/>
        <v>0.79100000000000004</v>
      </c>
      <c r="R35" s="3">
        <f t="shared" si="6"/>
        <v>0.79100000000000004</v>
      </c>
      <c r="S35" s="3">
        <f t="shared" si="6"/>
        <v>0</v>
      </c>
      <c r="T35" s="3">
        <f t="shared" si="6"/>
        <v>0</v>
      </c>
      <c r="U35" s="3">
        <f t="shared" si="6"/>
        <v>0</v>
      </c>
      <c r="V35" s="3">
        <f t="shared" si="6"/>
        <v>0</v>
      </c>
      <c r="W35" s="3">
        <f t="shared" si="6"/>
        <v>0</v>
      </c>
      <c r="X35" s="3">
        <f t="shared" si="6"/>
        <v>0</v>
      </c>
      <c r="Y35" s="3">
        <f t="shared" si="6"/>
        <v>0</v>
      </c>
      <c r="Z35" s="3">
        <f t="shared" si="6"/>
        <v>0</v>
      </c>
      <c r="AA35" s="3">
        <f t="shared" si="6"/>
        <v>0</v>
      </c>
      <c r="AB35" s="3">
        <f t="shared" si="6"/>
        <v>0</v>
      </c>
      <c r="AC35" s="3">
        <f t="shared" si="6"/>
        <v>0</v>
      </c>
    </row>
    <row r="37" spans="1:29" ht="27" thickBot="1" x14ac:dyDescent="0.45">
      <c r="A37" s="42" t="s">
        <v>40</v>
      </c>
      <c r="B37" s="42"/>
      <c r="C37" s="42"/>
    </row>
    <row r="38" spans="1:29" ht="15.75" thickBot="1" x14ac:dyDescent="0.3">
      <c r="A38" s="3" t="s">
        <v>41</v>
      </c>
      <c r="B38" s="2">
        <v>1.056</v>
      </c>
      <c r="C38" s="2">
        <f>0.606+0.131</f>
        <v>0.73699999999999999</v>
      </c>
      <c r="D38" s="2">
        <v>0.7</v>
      </c>
      <c r="E38" s="2">
        <v>0.95099999999999996</v>
      </c>
      <c r="F38" s="2">
        <v>0.96399999999999997</v>
      </c>
      <c r="G38" s="2">
        <f>(264+606+131)/1000</f>
        <v>1.0009999999999999</v>
      </c>
      <c r="H38" s="2">
        <f>(264+513)/1000</f>
        <v>0.77700000000000002</v>
      </c>
      <c r="I38" s="2">
        <v>1.3129999999999999</v>
      </c>
      <c r="J38" s="2">
        <v>0.96299999999999997</v>
      </c>
      <c r="K38" s="2">
        <v>1.103</v>
      </c>
      <c r="L38" s="2">
        <v>1.6120000000000001</v>
      </c>
      <c r="M38" s="2">
        <v>1.46</v>
      </c>
      <c r="N38" s="2">
        <f>(466+656)/1000</f>
        <v>1.1220000000000001</v>
      </c>
      <c r="O38" s="2">
        <f>(527+466+262)/1000</f>
        <v>1.2549999999999999</v>
      </c>
      <c r="P38" s="2">
        <f>(372+466+262)/1000</f>
        <v>1.1000000000000001</v>
      </c>
      <c r="Q38" s="2">
        <f>(264+326+459)/1000</f>
        <v>1.0489999999999999</v>
      </c>
      <c r="R38" s="2">
        <f>(264+466+262)/1000</f>
        <v>0.99199999999999999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ht="15.75" thickBot="1" x14ac:dyDescent="0.3">
      <c r="A39" s="3" t="s">
        <v>42</v>
      </c>
      <c r="B39" s="2">
        <v>0</v>
      </c>
      <c r="C39" s="2">
        <v>0.70699999999999996</v>
      </c>
      <c r="D39" s="2">
        <v>0.70699999999999996</v>
      </c>
      <c r="E39" s="2">
        <v>0</v>
      </c>
      <c r="F39" s="2">
        <v>0.70699999999999996</v>
      </c>
      <c r="G39" s="2">
        <v>0.70699999999999996</v>
      </c>
      <c r="H39" s="2">
        <v>0.70699999999999996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0.70699999999999996</v>
      </c>
      <c r="O39" s="2">
        <v>0.70699999999999996</v>
      </c>
      <c r="P39" s="2">
        <v>0.70699999999999996</v>
      </c>
      <c r="Q39" s="2">
        <v>0.70699999999999996</v>
      </c>
      <c r="R39" s="2">
        <v>0.70699999999999996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thickBot="1" x14ac:dyDescent="0.3">
      <c r="A40" s="3" t="s">
        <v>43</v>
      </c>
      <c r="B40" s="2">
        <v>28.581</v>
      </c>
      <c r="C40" s="2">
        <v>29.297999999999998</v>
      </c>
      <c r="D40" s="2">
        <v>29.48</v>
      </c>
      <c r="E40" s="2">
        <v>30.071999999999999</v>
      </c>
      <c r="F40" s="2">
        <v>30.132000000000001</v>
      </c>
      <c r="G40" s="2">
        <v>30.372</v>
      </c>
      <c r="H40" s="2">
        <v>25.678000000000001</v>
      </c>
      <c r="I40" s="2">
        <v>29.201000000000001</v>
      </c>
      <c r="J40" s="2">
        <v>29.219000000000001</v>
      </c>
      <c r="K40" s="2">
        <v>30.154</v>
      </c>
      <c r="L40" s="2">
        <v>31.047000000000001</v>
      </c>
      <c r="M40" s="2">
        <v>31.064</v>
      </c>
      <c r="N40" s="2">
        <v>28.332000000000001</v>
      </c>
      <c r="O40" s="2">
        <v>29.81</v>
      </c>
      <c r="P40" s="2">
        <v>30.073</v>
      </c>
      <c r="Q40" s="2">
        <v>29.841999999999999</v>
      </c>
      <c r="R40" s="2">
        <v>29.491</v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15.75" thickBot="1" x14ac:dyDescent="0.3">
      <c r="A41" s="3" t="s">
        <v>44</v>
      </c>
      <c r="B41" s="2">
        <v>1.605</v>
      </c>
      <c r="C41" s="2">
        <v>1.498</v>
      </c>
      <c r="D41" s="2">
        <v>1.284</v>
      </c>
      <c r="E41" s="2">
        <v>1.712</v>
      </c>
      <c r="F41" s="2">
        <v>1.498</v>
      </c>
      <c r="G41" s="2">
        <v>1.712</v>
      </c>
      <c r="H41" s="2">
        <v>1.712</v>
      </c>
      <c r="I41" s="2">
        <v>1.712</v>
      </c>
      <c r="J41" s="2">
        <v>1.712</v>
      </c>
      <c r="K41" s="2">
        <v>1.712</v>
      </c>
      <c r="L41" s="2">
        <v>1.712</v>
      </c>
      <c r="M41" s="2">
        <v>1.712</v>
      </c>
      <c r="N41" s="2">
        <v>1.9259999999999999</v>
      </c>
      <c r="O41" s="2">
        <v>1.9259999999999999</v>
      </c>
      <c r="P41" s="2">
        <v>1.605</v>
      </c>
      <c r="Q41" s="2">
        <v>0.64200000000000002</v>
      </c>
      <c r="R41" s="2">
        <v>1.605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ht="15.75" thickBot="1" x14ac:dyDescent="0.3">
      <c r="A42" s="3" t="s">
        <v>45</v>
      </c>
      <c r="B42" s="2">
        <v>0.65700000000000003</v>
      </c>
      <c r="C42" s="2">
        <v>0.73799999999999999</v>
      </c>
      <c r="D42" s="2">
        <v>0.68100000000000005</v>
      </c>
      <c r="E42" s="2">
        <v>0.56399999999999995</v>
      </c>
      <c r="F42" s="2">
        <v>0.79100000000000004</v>
      </c>
      <c r="G42" s="2">
        <v>1.01</v>
      </c>
      <c r="H42" s="2">
        <v>0.88900000000000001</v>
      </c>
      <c r="I42" s="2">
        <v>0.72099999999999997</v>
      </c>
      <c r="J42" s="2">
        <v>0.76</v>
      </c>
      <c r="K42" s="2">
        <v>0.86799999999999999</v>
      </c>
      <c r="L42" s="2">
        <v>0.88500000000000001</v>
      </c>
      <c r="M42" s="2">
        <v>0.91400000000000003</v>
      </c>
      <c r="N42" s="2">
        <v>1.071</v>
      </c>
      <c r="O42" s="2">
        <v>0.99399999999999999</v>
      </c>
      <c r="P42" s="2">
        <v>1.111</v>
      </c>
      <c r="Q42" s="2">
        <v>0.96</v>
      </c>
      <c r="R42" s="2">
        <v>0.73699999999999999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ht="15.75" thickBot="1" x14ac:dyDescent="0.3">
      <c r="A43" s="3" t="s">
        <v>46</v>
      </c>
      <c r="B43" s="2">
        <v>7.3999999999999996E-2</v>
      </c>
      <c r="C43" s="2">
        <v>8.1000000000000003E-2</v>
      </c>
      <c r="D43" s="2">
        <v>8.1000000000000003E-2</v>
      </c>
      <c r="E43" s="2">
        <v>8.1000000000000003E-2</v>
      </c>
      <c r="F43" s="2">
        <v>8.1000000000000003E-2</v>
      </c>
      <c r="G43" s="2">
        <v>8.1000000000000003E-2</v>
      </c>
      <c r="H43" s="2">
        <v>8.1000000000000003E-2</v>
      </c>
      <c r="I43" s="2">
        <v>8.1000000000000003E-2</v>
      </c>
      <c r="J43" s="2">
        <v>8.1000000000000003E-2</v>
      </c>
      <c r="K43" s="2">
        <v>8.1000000000000003E-2</v>
      </c>
      <c r="L43" s="2">
        <v>8.1000000000000003E-2</v>
      </c>
      <c r="M43" s="2">
        <v>8.1000000000000003E-2</v>
      </c>
      <c r="N43" s="2">
        <v>8.1000000000000003E-2</v>
      </c>
      <c r="O43" s="2">
        <v>0</v>
      </c>
      <c r="P43" s="2">
        <v>8.1000000000000003E-2</v>
      </c>
      <c r="Q43" s="2">
        <v>5.3999999999999999E-2</v>
      </c>
      <c r="R43" s="2">
        <v>0.108</v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5" spans="1:29" ht="15.75" thickBot="1" x14ac:dyDescent="0.3"/>
    <row r="46" spans="1:29" ht="15.75" thickBot="1" x14ac:dyDescent="0.3">
      <c r="A46" s="3" t="s">
        <v>15</v>
      </c>
      <c r="B46" s="3">
        <f>SUM(B37:B44)</f>
        <v>31.973000000000003</v>
      </c>
      <c r="C46" s="3">
        <f t="shared" ref="C46:AC46" si="7">SUM(C37:C44)</f>
        <v>33.058999999999997</v>
      </c>
      <c r="D46" s="3">
        <f t="shared" si="7"/>
        <v>32.933</v>
      </c>
      <c r="E46" s="3">
        <f t="shared" si="7"/>
        <v>33.380000000000003</v>
      </c>
      <c r="F46" s="3">
        <f t="shared" si="7"/>
        <v>34.173000000000002</v>
      </c>
      <c r="G46" s="3">
        <f t="shared" si="7"/>
        <v>34.883000000000003</v>
      </c>
      <c r="H46" s="3">
        <f t="shared" si="7"/>
        <v>29.843999999999998</v>
      </c>
      <c r="I46" s="3">
        <f t="shared" si="7"/>
        <v>33.027999999999999</v>
      </c>
      <c r="J46" s="3">
        <f t="shared" si="7"/>
        <v>32.735000000000007</v>
      </c>
      <c r="K46" s="3">
        <f t="shared" si="7"/>
        <v>33.918000000000006</v>
      </c>
      <c r="L46" s="3">
        <f t="shared" si="7"/>
        <v>35.337000000000003</v>
      </c>
      <c r="M46" s="3">
        <f t="shared" si="7"/>
        <v>35.231000000000009</v>
      </c>
      <c r="N46" s="3">
        <f t="shared" si="7"/>
        <v>33.239000000000004</v>
      </c>
      <c r="O46" s="3">
        <f t="shared" si="7"/>
        <v>34.692</v>
      </c>
      <c r="P46" s="3">
        <f t="shared" si="7"/>
        <v>34.677</v>
      </c>
      <c r="Q46" s="3">
        <f t="shared" si="7"/>
        <v>33.254000000000005</v>
      </c>
      <c r="R46" s="3">
        <f t="shared" si="7"/>
        <v>33.639999999999993</v>
      </c>
      <c r="S46" s="3">
        <f t="shared" si="7"/>
        <v>0</v>
      </c>
      <c r="T46" s="3">
        <f t="shared" si="7"/>
        <v>0</v>
      </c>
      <c r="U46" s="3">
        <f t="shared" si="7"/>
        <v>0</v>
      </c>
      <c r="V46" s="3">
        <f t="shared" si="7"/>
        <v>0</v>
      </c>
      <c r="W46" s="3">
        <f t="shared" si="7"/>
        <v>0</v>
      </c>
      <c r="X46" s="3">
        <f t="shared" si="7"/>
        <v>0</v>
      </c>
      <c r="Y46" s="3">
        <f t="shared" si="7"/>
        <v>0</v>
      </c>
      <c r="Z46" s="3">
        <f t="shared" si="7"/>
        <v>0</v>
      </c>
      <c r="AA46" s="3">
        <f t="shared" si="7"/>
        <v>0</v>
      </c>
      <c r="AB46" s="3">
        <f t="shared" si="7"/>
        <v>0</v>
      </c>
      <c r="AC46" s="3">
        <f t="shared" si="7"/>
        <v>0</v>
      </c>
    </row>
    <row r="47" spans="1:29" ht="15.75" thickBot="1" x14ac:dyDescent="0.3"/>
    <row r="48" spans="1:29" ht="15.75" thickBot="1" x14ac:dyDescent="0.3">
      <c r="A48" s="3" t="s">
        <v>37</v>
      </c>
      <c r="B48" s="3">
        <f t="shared" ref="B48:AC48" si="8">B28-B35-B46</f>
        <v>12.403999999999993</v>
      </c>
      <c r="C48" s="3">
        <f t="shared" si="8"/>
        <v>11.210999999999999</v>
      </c>
      <c r="D48" s="3">
        <f t="shared" si="8"/>
        <v>11.648999999999994</v>
      </c>
      <c r="E48" s="3">
        <f t="shared" si="8"/>
        <v>10.924999999999997</v>
      </c>
      <c r="F48" s="3">
        <f t="shared" si="8"/>
        <v>10.238</v>
      </c>
      <c r="G48" s="3">
        <f t="shared" si="8"/>
        <v>9.5609999999999999</v>
      </c>
      <c r="H48" s="3">
        <f t="shared" si="8"/>
        <v>11.190000000000001</v>
      </c>
      <c r="I48" s="3">
        <f t="shared" si="8"/>
        <v>11.289000000000001</v>
      </c>
      <c r="J48" s="3">
        <f t="shared" si="8"/>
        <v>11.61999999999999</v>
      </c>
      <c r="K48" s="2">
        <f t="shared" si="8"/>
        <v>10.326999999999991</v>
      </c>
      <c r="L48" s="2">
        <f t="shared" si="8"/>
        <v>8.8840000000000003</v>
      </c>
      <c r="M48" s="2">
        <f t="shared" si="8"/>
        <v>9.0409999999999897</v>
      </c>
      <c r="N48" s="2">
        <f t="shared" si="8"/>
        <v>9.1099999999999923</v>
      </c>
      <c r="O48" s="2">
        <f t="shared" si="8"/>
        <v>9.5670000000000073</v>
      </c>
      <c r="P48" s="2">
        <f t="shared" si="8"/>
        <v>9.6130000000000067</v>
      </c>
      <c r="Q48" s="2">
        <f t="shared" si="8"/>
        <v>10.980000000000004</v>
      </c>
      <c r="R48" s="2">
        <f t="shared" si="8"/>
        <v>10.638000000000019</v>
      </c>
      <c r="S48" s="2">
        <f t="shared" si="8"/>
        <v>0</v>
      </c>
      <c r="T48" s="2">
        <f t="shared" si="8"/>
        <v>0</v>
      </c>
      <c r="U48" s="2">
        <f t="shared" si="8"/>
        <v>0</v>
      </c>
      <c r="V48" s="2">
        <f t="shared" si="8"/>
        <v>0</v>
      </c>
      <c r="W48" s="2">
        <f t="shared" si="8"/>
        <v>0</v>
      </c>
      <c r="X48" s="2">
        <f t="shared" si="8"/>
        <v>0</v>
      </c>
      <c r="Y48" s="2">
        <f t="shared" si="8"/>
        <v>0</v>
      </c>
      <c r="Z48" s="2">
        <f t="shared" si="8"/>
        <v>0</v>
      </c>
      <c r="AA48" s="2">
        <f t="shared" si="8"/>
        <v>0</v>
      </c>
      <c r="AB48" s="2">
        <f t="shared" si="8"/>
        <v>0</v>
      </c>
      <c r="AC48" s="2">
        <f t="shared" si="8"/>
        <v>0</v>
      </c>
    </row>
    <row r="49" spans="1:29" x14ac:dyDescent="0.25">
      <c r="C49" s="30"/>
    </row>
    <row r="51" spans="1:29" ht="27" thickBot="1" x14ac:dyDescent="0.45">
      <c r="A51" s="42" t="s">
        <v>47</v>
      </c>
      <c r="B51" s="42"/>
      <c r="C51" s="42"/>
      <c r="D51" s="4"/>
      <c r="E51" s="4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9" ht="15.75" thickBot="1" x14ac:dyDescent="0.3">
      <c r="A52" s="3" t="s">
        <v>48</v>
      </c>
      <c r="B52" s="32">
        <v>0</v>
      </c>
      <c r="C52" s="32">
        <v>0</v>
      </c>
      <c r="D52" s="32">
        <v>0</v>
      </c>
      <c r="E52" s="32">
        <v>0</v>
      </c>
      <c r="F52" s="36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ht="15.75" thickBot="1" x14ac:dyDescent="0.3">
      <c r="A53" s="3" t="s">
        <v>75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4.5</v>
      </c>
      <c r="Q53" s="32">
        <v>5</v>
      </c>
      <c r="R53" s="32">
        <v>5</v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ht="15.75" thickBot="1" x14ac:dyDescent="0.3">
      <c r="A54" s="3" t="s">
        <v>49</v>
      </c>
      <c r="B54" s="32">
        <v>2.5</v>
      </c>
      <c r="C54" s="32">
        <v>2</v>
      </c>
      <c r="D54" s="32">
        <v>1</v>
      </c>
      <c r="E54" s="32">
        <v>0</v>
      </c>
      <c r="F54" s="32">
        <v>0</v>
      </c>
      <c r="G54" s="32">
        <v>0</v>
      </c>
      <c r="H54" s="32">
        <v>0</v>
      </c>
      <c r="I54" s="32">
        <v>0.5</v>
      </c>
      <c r="J54" s="32">
        <v>0.3</v>
      </c>
      <c r="K54" s="32">
        <v>1</v>
      </c>
      <c r="L54" s="32">
        <v>2</v>
      </c>
      <c r="M54" s="32">
        <v>3.5</v>
      </c>
      <c r="N54" s="32">
        <v>2</v>
      </c>
      <c r="O54" s="32">
        <v>2.5</v>
      </c>
      <c r="P54" s="32">
        <v>0</v>
      </c>
      <c r="Q54" s="32">
        <v>0</v>
      </c>
      <c r="R54" s="32">
        <v>0</v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ht="15.75" thickBot="1" x14ac:dyDescent="0.3">
      <c r="A55" s="3" t="s">
        <v>50</v>
      </c>
      <c r="B55" s="32">
        <v>0.75</v>
      </c>
      <c r="C55" s="32">
        <v>1.08</v>
      </c>
      <c r="D55" s="32">
        <v>0.5</v>
      </c>
      <c r="E55" s="32">
        <v>0.4</v>
      </c>
      <c r="F55" s="32">
        <v>0.60499999999999998</v>
      </c>
      <c r="G55" s="32">
        <v>0.5</v>
      </c>
      <c r="H55" s="32">
        <v>0.2</v>
      </c>
      <c r="I55" s="32">
        <v>0.5</v>
      </c>
      <c r="J55" s="32">
        <v>0.3</v>
      </c>
      <c r="K55" s="32">
        <v>0.5</v>
      </c>
      <c r="L55" s="32">
        <v>0.25</v>
      </c>
      <c r="M55" s="32">
        <v>0.25</v>
      </c>
      <c r="N55" s="32">
        <v>0.4</v>
      </c>
      <c r="O55" s="32">
        <v>0.5</v>
      </c>
      <c r="P55" s="32">
        <v>0.25</v>
      </c>
      <c r="Q55" s="32">
        <v>0.4</v>
      </c>
      <c r="R55" s="32">
        <v>0.6</v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ht="15.75" thickBot="1" x14ac:dyDescent="0.3">
      <c r="A56" s="3" t="s">
        <v>51</v>
      </c>
      <c r="B56" s="32">
        <v>9.5</v>
      </c>
      <c r="C56" s="32">
        <v>9</v>
      </c>
      <c r="D56" s="32">
        <v>9.5</v>
      </c>
      <c r="E56" s="32">
        <v>9</v>
      </c>
      <c r="F56" s="32">
        <v>8</v>
      </c>
      <c r="G56" s="32">
        <v>4.5</v>
      </c>
      <c r="H56" s="32">
        <v>4</v>
      </c>
      <c r="I56" s="32">
        <v>3.5</v>
      </c>
      <c r="J56" s="32">
        <v>3.5</v>
      </c>
      <c r="K56" s="32">
        <v>3.9</v>
      </c>
      <c r="L56" s="32">
        <v>3.5</v>
      </c>
      <c r="M56" s="32">
        <v>3.5</v>
      </c>
      <c r="N56" s="32">
        <v>7</v>
      </c>
      <c r="O56" s="32">
        <v>8</v>
      </c>
      <c r="P56" s="32">
        <v>7.5</v>
      </c>
      <c r="Q56" s="32">
        <v>9</v>
      </c>
      <c r="R56" s="32">
        <v>9.1999999999999993</v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ht="15.75" thickBot="1" x14ac:dyDescent="0.3">
      <c r="A57" s="3" t="s">
        <v>52</v>
      </c>
      <c r="B57" s="32">
        <v>14.75</v>
      </c>
      <c r="C57" s="32">
        <v>16</v>
      </c>
      <c r="D57" s="32">
        <v>17</v>
      </c>
      <c r="E57" s="32">
        <v>19</v>
      </c>
      <c r="F57" s="32">
        <v>19.5</v>
      </c>
      <c r="G57" s="32">
        <v>21.5</v>
      </c>
      <c r="H57" s="32">
        <v>22.5</v>
      </c>
      <c r="I57" s="32">
        <v>22.5</v>
      </c>
      <c r="J57" s="32">
        <v>23.4</v>
      </c>
      <c r="K57" s="32">
        <v>22</v>
      </c>
      <c r="L57" s="32">
        <v>25</v>
      </c>
      <c r="M57" s="32">
        <v>25</v>
      </c>
      <c r="N57" s="32">
        <v>27.5</v>
      </c>
      <c r="O57" s="32">
        <v>29</v>
      </c>
      <c r="P57" s="32">
        <v>28.75</v>
      </c>
      <c r="Q57" s="32">
        <v>26.195</v>
      </c>
      <c r="R57" s="32">
        <v>26.195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ht="15.75" thickBot="1" x14ac:dyDescent="0.3">
      <c r="A58" s="3" t="s">
        <v>53</v>
      </c>
      <c r="B58" s="32">
        <v>74.290999999999997</v>
      </c>
      <c r="C58" s="32">
        <v>67.447000000000003</v>
      </c>
      <c r="D58" s="32">
        <v>73.206999999999994</v>
      </c>
      <c r="E58" s="32">
        <v>66.656999999999996</v>
      </c>
      <c r="F58" s="32">
        <v>66.069999999999993</v>
      </c>
      <c r="G58" s="32">
        <v>71.44</v>
      </c>
      <c r="H58" s="32">
        <v>76.695999999999998</v>
      </c>
      <c r="I58" s="32">
        <v>70.322000000000003</v>
      </c>
      <c r="J58" s="32">
        <v>75.701999999999998</v>
      </c>
      <c r="K58" s="32">
        <v>79.512</v>
      </c>
      <c r="L58" s="32">
        <v>82.912000000000006</v>
      </c>
      <c r="M58" s="32">
        <v>73.281999999999996</v>
      </c>
      <c r="N58" s="32">
        <v>76.182000000000002</v>
      </c>
      <c r="O58" s="32">
        <v>79.402000000000001</v>
      </c>
      <c r="P58" s="32">
        <v>84.826999999999998</v>
      </c>
      <c r="Q58" s="32">
        <v>77.947000000000003</v>
      </c>
      <c r="R58" s="32">
        <v>82.697000000000003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ht="15.75" thickBot="1" x14ac:dyDescent="0.3">
      <c r="A59" s="3" t="s">
        <v>54</v>
      </c>
      <c r="B59" s="32">
        <v>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7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15.75" thickBot="1" x14ac:dyDescent="0.3">
      <c r="A60" s="3" t="s">
        <v>55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ht="15.75" thickBot="1" x14ac:dyDescent="0.3">
      <c r="A61" s="3" t="s">
        <v>56</v>
      </c>
      <c r="B61" s="32">
        <v>26.318000000000001</v>
      </c>
      <c r="C61" s="32">
        <v>29.683</v>
      </c>
      <c r="D61" s="32">
        <v>20.873000000000001</v>
      </c>
      <c r="E61" s="32">
        <v>24.073</v>
      </c>
      <c r="F61" s="32">
        <v>18.353000000000002</v>
      </c>
      <c r="G61" s="32">
        <v>22.091000000000001</v>
      </c>
      <c r="H61" s="32">
        <v>25.361000000000001</v>
      </c>
      <c r="I61" s="38">
        <v>28.658000000000001</v>
      </c>
      <c r="J61" s="32">
        <v>31.428000000000001</v>
      </c>
      <c r="K61" s="32">
        <v>25.738</v>
      </c>
      <c r="L61" s="32">
        <v>29.117999999999999</v>
      </c>
      <c r="M61" s="32">
        <v>32.508000000000003</v>
      </c>
      <c r="N61" s="32">
        <v>35.808</v>
      </c>
      <c r="O61" s="32">
        <v>39.258000000000003</v>
      </c>
      <c r="P61" s="32">
        <v>32.448</v>
      </c>
      <c r="Q61" s="32">
        <v>23.728000000000002</v>
      </c>
      <c r="R61" s="32">
        <v>15.023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15.75" thickBot="1" x14ac:dyDescent="0.3">
      <c r="A62" s="3" t="s">
        <v>57</v>
      </c>
      <c r="B62" s="32">
        <v>19.225000000000001</v>
      </c>
      <c r="C62" s="32">
        <v>19.225000000000001</v>
      </c>
      <c r="D62" s="32">
        <v>19.225000000000001</v>
      </c>
      <c r="E62" s="32">
        <v>19.225000000000001</v>
      </c>
      <c r="F62" s="32">
        <v>19.225000000000001</v>
      </c>
      <c r="G62" s="32">
        <v>19.225000000000001</v>
      </c>
      <c r="H62" s="32">
        <v>19.225000000000001</v>
      </c>
      <c r="I62" s="38">
        <v>19.225000000000001</v>
      </c>
      <c r="J62" s="32">
        <v>19.225000000000001</v>
      </c>
      <c r="K62" s="32">
        <v>19.225000000000001</v>
      </c>
      <c r="L62" s="32">
        <v>19.225000000000001</v>
      </c>
      <c r="M62" s="32">
        <v>19.225000000000001</v>
      </c>
      <c r="N62" s="32">
        <v>19.225000000000001</v>
      </c>
      <c r="O62" s="32">
        <v>19.225000000000001</v>
      </c>
      <c r="P62" s="32">
        <v>19.225000000000001</v>
      </c>
      <c r="Q62" s="32">
        <v>19.225000000000001</v>
      </c>
      <c r="R62" s="32">
        <v>19.225000000000001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 ht="15.75" thickBot="1" x14ac:dyDescent="0.3">
      <c r="A63" s="3" t="s">
        <v>58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 ht="15.75" thickBot="1" x14ac:dyDescent="0.3">
      <c r="A64" s="3" t="s">
        <v>59</v>
      </c>
      <c r="B64" s="32">
        <v>1.75</v>
      </c>
      <c r="C64" s="32">
        <v>1.75</v>
      </c>
      <c r="D64" s="32">
        <v>2.25</v>
      </c>
      <c r="E64" s="32">
        <v>2.2999999999999998</v>
      </c>
      <c r="F64" s="32">
        <v>2.25</v>
      </c>
      <c r="G64" s="32">
        <v>2.25</v>
      </c>
      <c r="H64" s="32">
        <v>2.25</v>
      </c>
      <c r="I64" s="32">
        <v>2.25</v>
      </c>
      <c r="J64" s="32">
        <v>2.25</v>
      </c>
      <c r="K64" s="32">
        <v>2.25</v>
      </c>
      <c r="L64" s="32">
        <v>2.25</v>
      </c>
      <c r="M64" s="32">
        <v>2.25</v>
      </c>
      <c r="N64" s="32">
        <v>2.25</v>
      </c>
      <c r="O64" s="32">
        <v>2.25</v>
      </c>
      <c r="P64" s="32">
        <v>2.25</v>
      </c>
      <c r="Q64" s="32">
        <v>2.25</v>
      </c>
      <c r="R64" s="32">
        <v>2.25</v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 ht="15.75" thickBot="1" x14ac:dyDescent="0.3">
      <c r="A65" s="3" t="s">
        <v>60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 ht="15.75" thickBot="1" x14ac:dyDescent="0.3">
      <c r="A66" s="3" t="s">
        <v>61</v>
      </c>
      <c r="B66" s="32">
        <v>9</v>
      </c>
      <c r="C66" s="32">
        <v>9</v>
      </c>
      <c r="D66" s="32">
        <v>9</v>
      </c>
      <c r="E66" s="32">
        <v>8.5</v>
      </c>
      <c r="F66" s="32">
        <v>8</v>
      </c>
      <c r="G66" s="32">
        <v>8</v>
      </c>
      <c r="H66" s="32">
        <v>8</v>
      </c>
      <c r="I66" s="32">
        <v>7.75</v>
      </c>
      <c r="J66" s="32">
        <v>8</v>
      </c>
      <c r="K66" s="32">
        <v>9</v>
      </c>
      <c r="L66" s="32">
        <v>7.5</v>
      </c>
      <c r="M66" s="32">
        <v>8.75</v>
      </c>
      <c r="N66" s="32">
        <v>6</v>
      </c>
      <c r="O66" s="32">
        <v>5</v>
      </c>
      <c r="P66" s="32">
        <v>5.5</v>
      </c>
      <c r="Q66" s="32">
        <v>5.75</v>
      </c>
      <c r="R66" s="32">
        <v>5.75</v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 ht="15.75" thickBot="1" x14ac:dyDescent="0.3">
      <c r="A67" s="2" t="s">
        <v>62</v>
      </c>
      <c r="B67" s="32">
        <v>2</v>
      </c>
      <c r="C67" s="32">
        <v>2</v>
      </c>
      <c r="D67" s="32">
        <v>2</v>
      </c>
      <c r="E67" s="32">
        <v>2</v>
      </c>
      <c r="F67" s="32">
        <v>2</v>
      </c>
      <c r="G67" s="32">
        <v>2</v>
      </c>
      <c r="H67" s="32">
        <v>2</v>
      </c>
      <c r="I67" s="32">
        <v>2</v>
      </c>
      <c r="J67" s="32">
        <v>2</v>
      </c>
      <c r="K67" s="32">
        <v>2</v>
      </c>
      <c r="L67" s="32">
        <v>2</v>
      </c>
      <c r="M67" s="32">
        <v>2</v>
      </c>
      <c r="N67" s="32">
        <v>2</v>
      </c>
      <c r="O67" s="32">
        <v>2</v>
      </c>
      <c r="P67" s="32">
        <v>2</v>
      </c>
      <c r="Q67" s="32">
        <v>2</v>
      </c>
      <c r="R67" s="32">
        <v>2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 x14ac:dyDescent="0.25">
      <c r="A68" s="31"/>
      <c r="B68" s="1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9" ht="15.75" thickBot="1" x14ac:dyDescent="0.3">
      <c r="A69" s="4"/>
      <c r="B69" s="2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9" ht="15.75" thickBot="1" x14ac:dyDescent="0.3">
      <c r="A70" s="3" t="s">
        <v>3</v>
      </c>
      <c r="B70" s="2">
        <f t="shared" ref="B70:AA70" si="9">SUM(B52:B69)</f>
        <v>160.084</v>
      </c>
      <c r="C70" s="2">
        <f t="shared" si="9"/>
        <v>157.185</v>
      </c>
      <c r="D70" s="2">
        <f t="shared" si="9"/>
        <v>154.55500000000001</v>
      </c>
      <c r="E70" s="2">
        <f t="shared" si="9"/>
        <v>151.155</v>
      </c>
      <c r="F70" s="2">
        <f>SUM(F54:F69)</f>
        <v>144.00299999999999</v>
      </c>
      <c r="G70" s="2">
        <f t="shared" si="9"/>
        <v>151.506</v>
      </c>
      <c r="H70" s="2">
        <f t="shared" si="9"/>
        <v>160.232</v>
      </c>
      <c r="I70" s="2">
        <f t="shared" si="9"/>
        <v>157.20500000000001</v>
      </c>
      <c r="J70" s="2">
        <f t="shared" si="9"/>
        <v>166.10499999999999</v>
      </c>
      <c r="K70" s="2">
        <f t="shared" si="9"/>
        <v>165.125</v>
      </c>
      <c r="L70" s="2">
        <f t="shared" si="9"/>
        <v>173.755</v>
      </c>
      <c r="M70" s="2">
        <f t="shared" si="9"/>
        <v>170.26499999999999</v>
      </c>
      <c r="N70" s="2">
        <f t="shared" si="9"/>
        <v>178.36499999999998</v>
      </c>
      <c r="O70" s="2">
        <f t="shared" si="9"/>
        <v>187.13499999999999</v>
      </c>
      <c r="P70" s="2">
        <f t="shared" si="9"/>
        <v>187.25</v>
      </c>
      <c r="Q70" s="2">
        <f t="shared" si="9"/>
        <v>171.495</v>
      </c>
      <c r="R70" s="2">
        <f t="shared" si="9"/>
        <v>167.94</v>
      </c>
      <c r="S70" s="2">
        <f t="shared" si="9"/>
        <v>0</v>
      </c>
      <c r="T70" s="2">
        <f t="shared" si="9"/>
        <v>0</v>
      </c>
      <c r="U70" s="2">
        <f t="shared" si="9"/>
        <v>0</v>
      </c>
      <c r="V70" s="2">
        <f t="shared" si="9"/>
        <v>0</v>
      </c>
      <c r="W70" s="2">
        <f t="shared" si="9"/>
        <v>0</v>
      </c>
      <c r="X70" s="2">
        <f t="shared" si="9"/>
        <v>0</v>
      </c>
      <c r="Y70" s="2">
        <f t="shared" si="9"/>
        <v>0</v>
      </c>
      <c r="Z70" s="2">
        <f t="shared" si="9"/>
        <v>0</v>
      </c>
      <c r="AA70" s="2">
        <f t="shared" si="9"/>
        <v>0</v>
      </c>
      <c r="AB70" s="2">
        <f t="shared" ref="AB70:AC70" si="10">SUM(AB52:AB69)</f>
        <v>0</v>
      </c>
      <c r="AC70" s="2">
        <f t="shared" si="10"/>
        <v>0</v>
      </c>
    </row>
    <row r="71" spans="1:29" ht="15.75" thickBot="1" x14ac:dyDescent="0.3">
      <c r="A71" s="3" t="s">
        <v>63</v>
      </c>
      <c r="B71" s="3"/>
      <c r="C71" s="2">
        <f t="shared" ref="C71:AA71" si="11">B70-C70</f>
        <v>2.8990000000000009</v>
      </c>
      <c r="D71" s="2">
        <f t="shared" si="11"/>
        <v>2.6299999999999955</v>
      </c>
      <c r="E71" s="2">
        <f t="shared" si="11"/>
        <v>3.4000000000000057</v>
      </c>
      <c r="F71" s="2">
        <f t="shared" si="11"/>
        <v>7.1520000000000152</v>
      </c>
      <c r="G71" s="2">
        <f t="shared" si="11"/>
        <v>-7.5030000000000143</v>
      </c>
      <c r="H71" s="2">
        <f t="shared" si="11"/>
        <v>-8.7259999999999991</v>
      </c>
      <c r="I71" s="2">
        <f t="shared" si="11"/>
        <v>3.0269999999999868</v>
      </c>
      <c r="J71" s="2">
        <f t="shared" si="11"/>
        <v>-8.8999999999999773</v>
      </c>
      <c r="K71" s="2">
        <f t="shared" si="11"/>
        <v>0.97999999999998977</v>
      </c>
      <c r="L71" s="2">
        <f t="shared" si="11"/>
        <v>-8.6299999999999955</v>
      </c>
      <c r="M71" s="2">
        <f t="shared" si="11"/>
        <v>3.4900000000000091</v>
      </c>
      <c r="N71" s="2">
        <f t="shared" si="11"/>
        <v>-8.0999999999999943</v>
      </c>
      <c r="O71" s="2">
        <f t="shared" si="11"/>
        <v>-8.7700000000000102</v>
      </c>
      <c r="P71" s="2">
        <f t="shared" si="11"/>
        <v>-0.11500000000000909</v>
      </c>
      <c r="Q71" s="2">
        <f t="shared" si="11"/>
        <v>15.754999999999995</v>
      </c>
      <c r="R71" s="2">
        <f t="shared" si="11"/>
        <v>3.5550000000000068</v>
      </c>
      <c r="S71" s="2">
        <f t="shared" si="11"/>
        <v>167.94</v>
      </c>
      <c r="T71" s="2">
        <f t="shared" si="11"/>
        <v>0</v>
      </c>
      <c r="U71" s="2">
        <f t="shared" si="11"/>
        <v>0</v>
      </c>
      <c r="V71" s="2">
        <f t="shared" si="11"/>
        <v>0</v>
      </c>
      <c r="W71" s="2">
        <f t="shared" si="11"/>
        <v>0</v>
      </c>
      <c r="X71" s="2">
        <f t="shared" si="11"/>
        <v>0</v>
      </c>
      <c r="Y71" s="2">
        <f t="shared" si="11"/>
        <v>0</v>
      </c>
      <c r="Z71" s="2">
        <f t="shared" si="11"/>
        <v>0</v>
      </c>
      <c r="AA71" s="2">
        <f t="shared" si="11"/>
        <v>0</v>
      </c>
      <c r="AB71" s="2">
        <f t="shared" ref="AB71" si="12">AA70-AB70</f>
        <v>0</v>
      </c>
      <c r="AC71" s="2">
        <f t="shared" ref="AC71" si="13">AB70-AC70</f>
        <v>0</v>
      </c>
    </row>
    <row r="72" spans="1:29" hidden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9" hidden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9" ht="27" thickBot="1" x14ac:dyDescent="0.45">
      <c r="A74" s="42" t="s">
        <v>64</v>
      </c>
      <c r="B74" s="42"/>
      <c r="C74" s="4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9" ht="15.75" thickBot="1" x14ac:dyDescent="0.3">
      <c r="A75" s="3" t="s">
        <v>65</v>
      </c>
      <c r="B75" s="32">
        <v>0.9</v>
      </c>
      <c r="C75" s="32">
        <v>1.0349999999999999</v>
      </c>
      <c r="D75" s="32">
        <v>1.05</v>
      </c>
      <c r="E75" s="32">
        <v>0.9</v>
      </c>
      <c r="F75" s="32">
        <v>0.9</v>
      </c>
      <c r="G75" s="32">
        <v>0.42</v>
      </c>
      <c r="H75" s="32">
        <v>0.6</v>
      </c>
      <c r="I75" s="32">
        <v>0.42</v>
      </c>
      <c r="J75" s="32">
        <v>0.3</v>
      </c>
      <c r="K75" s="32">
        <v>0.52500000000000002</v>
      </c>
      <c r="L75" s="32">
        <v>0.67500000000000004</v>
      </c>
      <c r="M75" s="32">
        <v>1.05</v>
      </c>
      <c r="N75" s="32">
        <v>0.93</v>
      </c>
      <c r="O75" s="32">
        <v>0.72</v>
      </c>
      <c r="P75" s="32">
        <v>0.72</v>
      </c>
      <c r="Q75" s="32">
        <v>0.9</v>
      </c>
      <c r="R75" s="32">
        <v>0.9</v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 ht="15.75" thickBot="1" x14ac:dyDescent="0.3">
      <c r="A76" s="3" t="s">
        <v>66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 ht="15.75" thickBot="1" x14ac:dyDescent="0.3">
      <c r="A77" s="3" t="s">
        <v>67</v>
      </c>
      <c r="B77" s="32">
        <v>4.2750000000000004</v>
      </c>
      <c r="C77" s="32">
        <v>4.2</v>
      </c>
      <c r="D77" s="32">
        <v>4.2750000000000004</v>
      </c>
      <c r="E77" s="32">
        <v>5.0250000000000004</v>
      </c>
      <c r="F77" s="32">
        <v>5.4</v>
      </c>
      <c r="G77" s="32">
        <v>5.25</v>
      </c>
      <c r="H77" s="32">
        <v>5.52</v>
      </c>
      <c r="I77" s="32">
        <v>5.4</v>
      </c>
      <c r="J77" s="32">
        <v>4.7249999999999996</v>
      </c>
      <c r="K77" s="32">
        <v>4.7249999999999996</v>
      </c>
      <c r="L77" s="32">
        <v>4.875</v>
      </c>
      <c r="M77" s="32">
        <v>4.3499999999999996</v>
      </c>
      <c r="N77" s="32">
        <v>4.6500000000000004</v>
      </c>
      <c r="O77" s="32">
        <v>4.47</v>
      </c>
      <c r="P77" s="32">
        <v>4.4249999999999998</v>
      </c>
      <c r="Q77" s="32">
        <v>4.6500000000000004</v>
      </c>
      <c r="R77" s="32">
        <v>4.6500000000000004</v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 ht="15.75" thickBot="1" x14ac:dyDescent="0.3">
      <c r="A78" s="3" t="s">
        <v>68</v>
      </c>
      <c r="B78" s="32">
        <v>0</v>
      </c>
      <c r="C78" s="32">
        <v>0</v>
      </c>
      <c r="D78" s="32">
        <v>0</v>
      </c>
      <c r="E78" s="39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 ht="15.75" thickBot="1" x14ac:dyDescent="0.3">
      <c r="A79" s="3" t="s">
        <v>69</v>
      </c>
      <c r="B79" s="32">
        <v>10.02</v>
      </c>
      <c r="C79" s="32">
        <v>10.02</v>
      </c>
      <c r="D79" s="32">
        <v>10.02</v>
      </c>
      <c r="E79" s="32">
        <v>10.02</v>
      </c>
      <c r="F79" s="32">
        <v>10.02</v>
      </c>
      <c r="G79" s="32">
        <v>10.02</v>
      </c>
      <c r="H79" s="32">
        <v>10.02</v>
      </c>
      <c r="I79" s="32">
        <v>10.02</v>
      </c>
      <c r="J79" s="32">
        <v>10.02</v>
      </c>
      <c r="K79" s="32">
        <v>10.02</v>
      </c>
      <c r="L79" s="32">
        <v>10.02</v>
      </c>
      <c r="M79" s="32">
        <v>10.02</v>
      </c>
      <c r="N79" s="32">
        <v>10.02</v>
      </c>
      <c r="O79" s="32">
        <v>10.02</v>
      </c>
      <c r="P79" s="32">
        <v>10.02</v>
      </c>
      <c r="Q79" s="32">
        <v>10.02</v>
      </c>
      <c r="R79" s="32">
        <v>10.02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 ht="15.75" thickBot="1" x14ac:dyDescent="0.3">
      <c r="A80" s="3" t="s">
        <v>70</v>
      </c>
      <c r="B80" s="32">
        <v>1.2</v>
      </c>
      <c r="C80" s="32">
        <v>1.47</v>
      </c>
      <c r="D80" s="32">
        <v>1.2749999999999999</v>
      </c>
      <c r="E80" s="32">
        <v>1.35</v>
      </c>
      <c r="F80" s="32">
        <v>0.79500000000000004</v>
      </c>
      <c r="G80" s="32">
        <v>1.7250000000000001</v>
      </c>
      <c r="H80" s="32">
        <v>1.35</v>
      </c>
      <c r="I80" s="32">
        <v>1.2</v>
      </c>
      <c r="J80" s="32">
        <v>1.875</v>
      </c>
      <c r="K80" s="32">
        <v>2.0249999999999999</v>
      </c>
      <c r="L80" s="32">
        <v>1.425</v>
      </c>
      <c r="M80" s="32">
        <v>1.17</v>
      </c>
      <c r="N80" s="32">
        <v>0.9</v>
      </c>
      <c r="O80" s="32">
        <v>0.67500000000000004</v>
      </c>
      <c r="P80" s="32">
        <v>0.78</v>
      </c>
      <c r="Q80" s="32">
        <v>0.72</v>
      </c>
      <c r="R80" s="32">
        <v>0.72</v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 ht="15.75" thickBot="1" x14ac:dyDescent="0.3">
      <c r="A81" s="3" t="s">
        <v>34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40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 ht="15.75" thickBot="1" x14ac:dyDescent="0.3">
      <c r="A82" s="3" t="s">
        <v>71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8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 ht="15.75" thickBot="1" x14ac:dyDescent="0.3">
      <c r="A83" s="3" t="s">
        <v>72</v>
      </c>
      <c r="B83" s="32">
        <v>0.58499999999999996</v>
      </c>
      <c r="C83" s="32">
        <v>0.28499999999999998</v>
      </c>
      <c r="D83" s="32">
        <v>0.28499999999999998</v>
      </c>
      <c r="E83" s="32">
        <v>0.105</v>
      </c>
      <c r="F83" s="32">
        <v>0.73499999999999999</v>
      </c>
      <c r="G83" s="32">
        <v>0.9</v>
      </c>
      <c r="H83" s="32">
        <v>1.32</v>
      </c>
      <c r="I83" s="32">
        <v>1.8</v>
      </c>
      <c r="J83" s="32">
        <v>1.2749999999999999</v>
      </c>
      <c r="K83" s="32">
        <v>1.35</v>
      </c>
      <c r="L83" s="32">
        <v>1.23</v>
      </c>
      <c r="M83" s="32">
        <v>1.125</v>
      </c>
      <c r="N83" s="32">
        <v>0.9</v>
      </c>
      <c r="O83" s="32">
        <v>0.99</v>
      </c>
      <c r="P83" s="32">
        <v>1.08</v>
      </c>
      <c r="Q83" s="32">
        <v>1.1100000000000001</v>
      </c>
      <c r="R83" s="32">
        <v>1.1100000000000001</v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 ht="15.75" thickBot="1" x14ac:dyDescent="0.3">
      <c r="A84" s="3" t="s">
        <v>73</v>
      </c>
      <c r="B84" s="32">
        <v>0.78</v>
      </c>
      <c r="C84" s="32">
        <v>0.78</v>
      </c>
      <c r="D84" s="32">
        <v>0.78</v>
      </c>
      <c r="E84" s="32">
        <v>0.78</v>
      </c>
      <c r="F84" s="32">
        <v>0.78</v>
      </c>
      <c r="G84" s="32">
        <v>0.78</v>
      </c>
      <c r="H84" s="32">
        <v>0.78</v>
      </c>
      <c r="I84" s="32">
        <v>0.78</v>
      </c>
      <c r="J84" s="32">
        <v>0.78</v>
      </c>
      <c r="K84" s="32">
        <v>0.78</v>
      </c>
      <c r="L84" s="32">
        <v>0.78</v>
      </c>
      <c r="M84" s="32">
        <v>0.78</v>
      </c>
      <c r="N84" s="32">
        <v>0.78</v>
      </c>
      <c r="O84" s="32">
        <v>0.78</v>
      </c>
      <c r="P84" s="32">
        <v>0.78</v>
      </c>
      <c r="Q84" s="32">
        <v>0.78</v>
      </c>
      <c r="R84" s="32">
        <v>0.78</v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9" ht="15.75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9" ht="15.75" thickBot="1" x14ac:dyDescent="0.3">
      <c r="A87" s="3" t="s">
        <v>3</v>
      </c>
      <c r="B87" s="2">
        <f t="shared" ref="B87:AA87" si="14">SUM(B75:B86)</f>
        <v>17.760000000000002</v>
      </c>
      <c r="C87" s="2">
        <f t="shared" si="14"/>
        <v>17.79</v>
      </c>
      <c r="D87" s="2">
        <f t="shared" si="14"/>
        <v>17.684999999999999</v>
      </c>
      <c r="E87" s="2">
        <f t="shared" si="14"/>
        <v>18.180000000000003</v>
      </c>
      <c r="F87" s="2">
        <f t="shared" si="14"/>
        <v>18.630000000000003</v>
      </c>
      <c r="G87" s="2">
        <f t="shared" si="14"/>
        <v>19.094999999999999</v>
      </c>
      <c r="H87" s="2">
        <f t="shared" si="14"/>
        <v>19.590000000000003</v>
      </c>
      <c r="I87" s="2">
        <f t="shared" si="14"/>
        <v>19.62</v>
      </c>
      <c r="J87" s="2">
        <f t="shared" si="14"/>
        <v>18.974999999999998</v>
      </c>
      <c r="K87" s="2">
        <f t="shared" si="14"/>
        <v>19.425000000000001</v>
      </c>
      <c r="L87" s="2">
        <f t="shared" si="14"/>
        <v>19.005000000000003</v>
      </c>
      <c r="M87" s="2">
        <f t="shared" si="14"/>
        <v>18.494999999999997</v>
      </c>
      <c r="N87" s="2">
        <f t="shared" si="14"/>
        <v>18.18</v>
      </c>
      <c r="O87" s="2">
        <f t="shared" si="14"/>
        <v>17.655000000000001</v>
      </c>
      <c r="P87" s="2">
        <f t="shared" si="14"/>
        <v>17.805</v>
      </c>
      <c r="Q87" s="2">
        <f t="shared" si="14"/>
        <v>18.18</v>
      </c>
      <c r="R87" s="2">
        <f t="shared" si="14"/>
        <v>18.18</v>
      </c>
      <c r="S87" s="2">
        <f t="shared" si="14"/>
        <v>0</v>
      </c>
      <c r="T87" s="2">
        <f t="shared" si="14"/>
        <v>0</v>
      </c>
      <c r="U87" s="2">
        <f t="shared" si="14"/>
        <v>0</v>
      </c>
      <c r="V87" s="2">
        <f t="shared" si="14"/>
        <v>0</v>
      </c>
      <c r="W87" s="2">
        <f t="shared" si="14"/>
        <v>0</v>
      </c>
      <c r="X87" s="2">
        <f t="shared" si="14"/>
        <v>0</v>
      </c>
      <c r="Y87" s="2">
        <f t="shared" si="14"/>
        <v>0</v>
      </c>
      <c r="Z87" s="2">
        <f t="shared" si="14"/>
        <v>0</v>
      </c>
      <c r="AA87" s="2">
        <f t="shared" si="14"/>
        <v>0</v>
      </c>
      <c r="AB87" s="2">
        <f t="shared" ref="AB87" si="15">SUM(AB75:AB86)</f>
        <v>0</v>
      </c>
      <c r="AC87" s="2">
        <f t="shared" ref="AC87" si="16">SUM(AC75:AC86)</f>
        <v>0</v>
      </c>
    </row>
    <row r="88" spans="1:29" ht="15.75" thickBot="1" x14ac:dyDescent="0.3">
      <c r="A88" s="3" t="s">
        <v>63</v>
      </c>
      <c r="B88" s="2"/>
      <c r="C88" s="2">
        <f>B87-C87</f>
        <v>-2.9999999999997584E-2</v>
      </c>
      <c r="D88" s="2">
        <f t="shared" ref="D88:AA88" si="17">C87-D87</f>
        <v>0.10500000000000043</v>
      </c>
      <c r="E88" s="2">
        <f t="shared" si="17"/>
        <v>-0.49500000000000455</v>
      </c>
      <c r="F88" s="2">
        <f t="shared" si="17"/>
        <v>-0.44999999999999929</v>
      </c>
      <c r="G88" s="2">
        <f t="shared" si="17"/>
        <v>-0.46499999999999631</v>
      </c>
      <c r="H88" s="2">
        <f t="shared" si="17"/>
        <v>-0.49500000000000455</v>
      </c>
      <c r="I88" s="2">
        <f t="shared" si="17"/>
        <v>-2.9999999999997584E-2</v>
      </c>
      <c r="J88" s="2">
        <f t="shared" si="17"/>
        <v>0.64500000000000313</v>
      </c>
      <c r="K88" s="2">
        <f t="shared" si="17"/>
        <v>-0.45000000000000284</v>
      </c>
      <c r="L88" s="2">
        <f t="shared" si="17"/>
        <v>0.41999999999999815</v>
      </c>
      <c r="M88" s="2">
        <f t="shared" si="17"/>
        <v>0.51000000000000512</v>
      </c>
      <c r="N88" s="2">
        <f t="shared" si="17"/>
        <v>0.31499999999999773</v>
      </c>
      <c r="O88" s="2">
        <f t="shared" si="17"/>
        <v>0.52499999999999858</v>
      </c>
      <c r="P88" s="2">
        <f t="shared" si="17"/>
        <v>-0.14999999999999858</v>
      </c>
      <c r="Q88" s="2">
        <f t="shared" si="17"/>
        <v>-0.375</v>
      </c>
      <c r="R88" s="2">
        <f t="shared" si="17"/>
        <v>0</v>
      </c>
      <c r="S88" s="2">
        <f t="shared" si="17"/>
        <v>18.18</v>
      </c>
      <c r="T88" s="2">
        <f t="shared" si="17"/>
        <v>0</v>
      </c>
      <c r="U88" s="2">
        <f t="shared" si="17"/>
        <v>0</v>
      </c>
      <c r="V88" s="2">
        <f t="shared" si="17"/>
        <v>0</v>
      </c>
      <c r="W88" s="2">
        <f t="shared" si="17"/>
        <v>0</v>
      </c>
      <c r="X88" s="2">
        <f t="shared" si="17"/>
        <v>0</v>
      </c>
      <c r="Y88" s="2">
        <f t="shared" si="17"/>
        <v>0</v>
      </c>
      <c r="Z88" s="2">
        <f t="shared" si="17"/>
        <v>0</v>
      </c>
      <c r="AA88" s="2">
        <f t="shared" si="17"/>
        <v>0</v>
      </c>
      <c r="AB88" s="2">
        <f t="shared" ref="AB88" si="18">AA87-AB87</f>
        <v>0</v>
      </c>
      <c r="AC88" s="2">
        <f t="shared" ref="AC88" si="19">AB87-AC87</f>
        <v>0</v>
      </c>
    </row>
    <row r="89" spans="1:29" ht="15.75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9" ht="15.75" thickBot="1" x14ac:dyDescent="0.3">
      <c r="A90" s="3" t="s">
        <v>74</v>
      </c>
      <c r="B90" s="2">
        <f t="shared" ref="B90:AA90" si="20">+B70+B87</f>
        <v>177.84399999999999</v>
      </c>
      <c r="C90" s="2">
        <f t="shared" si="20"/>
        <v>174.97499999999999</v>
      </c>
      <c r="D90" s="2">
        <f t="shared" si="20"/>
        <v>172.24</v>
      </c>
      <c r="E90" s="2">
        <f t="shared" si="20"/>
        <v>169.33500000000001</v>
      </c>
      <c r="F90" s="2">
        <f t="shared" si="20"/>
        <v>162.63299999999998</v>
      </c>
      <c r="G90" s="2">
        <f t="shared" si="20"/>
        <v>170.601</v>
      </c>
      <c r="H90" s="2">
        <f t="shared" si="20"/>
        <v>179.822</v>
      </c>
      <c r="I90" s="2">
        <f t="shared" si="20"/>
        <v>176.82500000000002</v>
      </c>
      <c r="J90" s="2">
        <f t="shared" si="20"/>
        <v>185.07999999999998</v>
      </c>
      <c r="K90" s="2">
        <f t="shared" si="20"/>
        <v>184.55</v>
      </c>
      <c r="L90" s="2">
        <f t="shared" si="20"/>
        <v>192.76</v>
      </c>
      <c r="M90" s="2">
        <f t="shared" si="20"/>
        <v>188.76</v>
      </c>
      <c r="N90" s="2">
        <f t="shared" si="20"/>
        <v>196.54499999999999</v>
      </c>
      <c r="O90" s="2">
        <f t="shared" si="20"/>
        <v>204.79</v>
      </c>
      <c r="P90" s="2">
        <f t="shared" si="20"/>
        <v>205.05500000000001</v>
      </c>
      <c r="Q90" s="2">
        <f t="shared" si="20"/>
        <v>189.67500000000001</v>
      </c>
      <c r="R90" s="2">
        <f t="shared" si="20"/>
        <v>186.12</v>
      </c>
      <c r="S90" s="2">
        <f t="shared" si="20"/>
        <v>0</v>
      </c>
      <c r="T90" s="2">
        <f t="shared" si="20"/>
        <v>0</v>
      </c>
      <c r="U90" s="2">
        <f t="shared" si="20"/>
        <v>0</v>
      </c>
      <c r="V90" s="2">
        <f t="shared" si="20"/>
        <v>0</v>
      </c>
      <c r="W90" s="2">
        <f t="shared" si="20"/>
        <v>0</v>
      </c>
      <c r="X90" s="2">
        <f t="shared" si="20"/>
        <v>0</v>
      </c>
      <c r="Y90" s="2">
        <f t="shared" si="20"/>
        <v>0</v>
      </c>
      <c r="Z90" s="2">
        <f t="shared" si="20"/>
        <v>0</v>
      </c>
      <c r="AA90" s="2">
        <f t="shared" si="20"/>
        <v>0</v>
      </c>
      <c r="AB90" s="2">
        <f t="shared" ref="AB90:AC90" si="21">+AB70+AB87</f>
        <v>0</v>
      </c>
      <c r="AC90" s="2">
        <f t="shared" si="21"/>
        <v>0</v>
      </c>
    </row>
    <row r="91" spans="1:29" ht="15.75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9" ht="15.75" thickBot="1" x14ac:dyDescent="0.3">
      <c r="A92" s="3" t="s">
        <v>63</v>
      </c>
      <c r="B92" s="2"/>
      <c r="C92" s="2">
        <f>B90-C90</f>
        <v>2.8689999999999998</v>
      </c>
      <c r="D92" s="2">
        <f>C90-D90</f>
        <v>2.7349999999999852</v>
      </c>
      <c r="E92" s="2">
        <f t="shared" ref="E92:AA92" si="22">D90-E90</f>
        <v>2.9050000000000011</v>
      </c>
      <c r="F92" s="2">
        <f t="shared" si="22"/>
        <v>6.7020000000000266</v>
      </c>
      <c r="G92" s="2">
        <f t="shared" si="22"/>
        <v>-7.9680000000000177</v>
      </c>
      <c r="H92" s="2">
        <f t="shared" si="22"/>
        <v>-9.2210000000000036</v>
      </c>
      <c r="I92" s="2">
        <f t="shared" si="22"/>
        <v>2.9969999999999857</v>
      </c>
      <c r="J92" s="2">
        <f t="shared" si="22"/>
        <v>-8.254999999999967</v>
      </c>
      <c r="K92" s="2">
        <f t="shared" si="22"/>
        <v>0.52999999999997272</v>
      </c>
      <c r="L92" s="2">
        <f t="shared" si="22"/>
        <v>-8.2099999999999795</v>
      </c>
      <c r="M92" s="2">
        <f t="shared" si="22"/>
        <v>4</v>
      </c>
      <c r="N92" s="2">
        <f t="shared" si="22"/>
        <v>-7.7849999999999966</v>
      </c>
      <c r="O92" s="2">
        <f t="shared" si="22"/>
        <v>-8.2450000000000045</v>
      </c>
      <c r="P92" s="2">
        <f t="shared" si="22"/>
        <v>-0.26500000000001478</v>
      </c>
      <c r="Q92" s="2">
        <f t="shared" si="22"/>
        <v>15.379999999999995</v>
      </c>
      <c r="R92" s="2">
        <f t="shared" si="22"/>
        <v>3.5550000000000068</v>
      </c>
      <c r="S92" s="2">
        <f t="shared" si="22"/>
        <v>186.12</v>
      </c>
      <c r="T92" s="2">
        <f t="shared" si="22"/>
        <v>0</v>
      </c>
      <c r="U92" s="2">
        <f t="shared" si="22"/>
        <v>0</v>
      </c>
      <c r="V92" s="2">
        <f t="shared" si="22"/>
        <v>0</v>
      </c>
      <c r="W92" s="2">
        <f t="shared" si="22"/>
        <v>0</v>
      </c>
      <c r="X92" s="2">
        <f>W90-X90</f>
        <v>0</v>
      </c>
      <c r="Y92" s="2">
        <f t="shared" si="22"/>
        <v>0</v>
      </c>
      <c r="Z92" s="2">
        <f t="shared" si="22"/>
        <v>0</v>
      </c>
      <c r="AA92" s="2">
        <f t="shared" si="22"/>
        <v>0</v>
      </c>
      <c r="AB92" s="2">
        <f t="shared" ref="AB92" si="23">AA90-AB90</f>
        <v>0</v>
      </c>
      <c r="AC92" s="2">
        <f t="shared" ref="AC92" si="24">AB90-AC90</f>
        <v>0</v>
      </c>
    </row>
  </sheetData>
  <mergeCells count="4">
    <mergeCell ref="A32:C32"/>
    <mergeCell ref="A37:C37"/>
    <mergeCell ref="A51:C51"/>
    <mergeCell ref="A74:C7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2025-08-18T05:31:54Z</dcterms:created>
  <dcterms:modified xsi:type="dcterms:W3CDTF">2025-08-29T10:50:40Z</dcterms:modified>
</cp:coreProperties>
</file>