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l94\Desktop\Filter_form\data\"/>
    </mc:Choice>
  </mc:AlternateContent>
  <bookViews>
    <workbookView xWindow="0" yWindow="0" windowWidth="15360" windowHeight="8340"/>
  </bookViews>
  <sheets>
    <sheet name="Sheet1" sheetId="1" r:id="rId1"/>
    <sheet name="Total_Salable_Prod" sheetId="2" r:id="rId2"/>
    <sheet name="Product_Wi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3" l="1"/>
  <c r="T39" i="3"/>
  <c r="S39" i="3"/>
  <c r="T29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D22" i="1"/>
  <c r="AS22" i="1"/>
  <c r="K20" i="1"/>
  <c r="K19" i="1"/>
  <c r="R17" i="3" l="1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 l="1"/>
  <c r="R39" i="3"/>
  <c r="R47" i="3" s="1"/>
  <c r="Q39" i="3"/>
  <c r="Q47" i="3" s="1"/>
  <c r="P39" i="3"/>
  <c r="O39" i="3"/>
  <c r="N39" i="3"/>
  <c r="H39" i="3"/>
  <c r="H47" i="3" s="1"/>
  <c r="G39" i="3"/>
  <c r="C39" i="3"/>
  <c r="C47" i="3" s="1"/>
  <c r="Z88" i="3"/>
  <c r="AA88" i="3"/>
  <c r="Z71" i="3"/>
  <c r="AA71" i="3"/>
  <c r="Z47" i="3"/>
  <c r="AA47" i="3"/>
  <c r="Z36" i="3"/>
  <c r="AA36" i="3"/>
  <c r="Z29" i="3"/>
  <c r="AA29" i="3"/>
  <c r="Z6" i="3"/>
  <c r="AA6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Y47" i="3"/>
  <c r="X47" i="3"/>
  <c r="W47" i="3"/>
  <c r="V47" i="3"/>
  <c r="U47" i="3"/>
  <c r="T47" i="3"/>
  <c r="P47" i="3"/>
  <c r="O47" i="3"/>
  <c r="N47" i="3"/>
  <c r="M47" i="3"/>
  <c r="L47" i="3"/>
  <c r="K47" i="3"/>
  <c r="J47" i="3"/>
  <c r="I47" i="3"/>
  <c r="G47" i="3"/>
  <c r="F47" i="3"/>
  <c r="E47" i="3"/>
  <c r="D47" i="3"/>
  <c r="B47" i="3"/>
  <c r="S47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W29" i="3"/>
  <c r="Q29" i="3"/>
  <c r="P29" i="3"/>
  <c r="M29" i="3"/>
  <c r="L29" i="3"/>
  <c r="I29" i="3"/>
  <c r="H29" i="3"/>
  <c r="F29" i="3"/>
  <c r="D29" i="3"/>
  <c r="X29" i="3"/>
  <c r="Y29" i="3"/>
  <c r="V29" i="3"/>
  <c r="U29" i="3"/>
  <c r="S29" i="3"/>
  <c r="R29" i="3"/>
  <c r="O29" i="3"/>
  <c r="N29" i="3"/>
  <c r="K29" i="3"/>
  <c r="J29" i="3"/>
  <c r="G29" i="3"/>
  <c r="E29" i="3"/>
  <c r="C29" i="3"/>
  <c r="B29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W91" i="3" l="1"/>
  <c r="Y91" i="3"/>
  <c r="Y93" i="3" s="1"/>
  <c r="V91" i="3"/>
  <c r="U91" i="3"/>
  <c r="V89" i="3"/>
  <c r="AA91" i="3"/>
  <c r="Z91" i="3"/>
  <c r="U89" i="3"/>
  <c r="Y89" i="3"/>
  <c r="V31" i="3"/>
  <c r="S89" i="3"/>
  <c r="AA49" i="3"/>
  <c r="X91" i="3"/>
  <c r="X93" i="3" s="1"/>
  <c r="Z89" i="3"/>
  <c r="T49" i="3"/>
  <c r="W49" i="3"/>
  <c r="Z31" i="3"/>
  <c r="R91" i="3"/>
  <c r="R89" i="3"/>
  <c r="T31" i="3"/>
  <c r="P91" i="3"/>
  <c r="O91" i="3"/>
  <c r="O89" i="3"/>
  <c r="O31" i="3"/>
  <c r="N91" i="3"/>
  <c r="N89" i="3"/>
  <c r="M31" i="3"/>
  <c r="L91" i="3"/>
  <c r="K89" i="3"/>
  <c r="J89" i="3"/>
  <c r="J91" i="3"/>
  <c r="I91" i="3"/>
  <c r="H91" i="3"/>
  <c r="G89" i="3"/>
  <c r="G91" i="3"/>
  <c r="G31" i="3"/>
  <c r="F91" i="3"/>
  <c r="F89" i="3"/>
  <c r="F31" i="3"/>
  <c r="D91" i="3"/>
  <c r="C89" i="3"/>
  <c r="B91" i="3"/>
  <c r="K72" i="3"/>
  <c r="S72" i="3"/>
  <c r="F72" i="3"/>
  <c r="N72" i="3"/>
  <c r="R72" i="3"/>
  <c r="U72" i="3"/>
  <c r="Z72" i="3"/>
  <c r="C72" i="3"/>
  <c r="V49" i="3"/>
  <c r="S31" i="3"/>
  <c r="K31" i="3"/>
  <c r="AA31" i="3"/>
  <c r="D31" i="3"/>
  <c r="H31" i="3"/>
  <c r="L31" i="3"/>
  <c r="P31" i="3"/>
  <c r="W31" i="3"/>
  <c r="Z49" i="3"/>
  <c r="M49" i="3"/>
  <c r="F49" i="3"/>
  <c r="C49" i="3"/>
  <c r="H49" i="3"/>
  <c r="P49" i="3"/>
  <c r="E49" i="3"/>
  <c r="I49" i="3"/>
  <c r="Q49" i="3"/>
  <c r="AA89" i="3"/>
  <c r="AA72" i="3"/>
  <c r="T91" i="3"/>
  <c r="T93" i="3" s="1"/>
  <c r="E91" i="3"/>
  <c r="E89" i="3"/>
  <c r="H89" i="3"/>
  <c r="M89" i="3"/>
  <c r="P89" i="3"/>
  <c r="T89" i="3"/>
  <c r="X89" i="3"/>
  <c r="M91" i="3"/>
  <c r="J72" i="3"/>
  <c r="Y72" i="3"/>
  <c r="Q91" i="3"/>
  <c r="K49" i="3"/>
  <c r="X49" i="3"/>
  <c r="G49" i="3"/>
  <c r="O49" i="3"/>
  <c r="D49" i="3"/>
  <c r="L49" i="3"/>
  <c r="E31" i="3"/>
  <c r="I31" i="3"/>
  <c r="Q31" i="3"/>
  <c r="X31" i="3"/>
  <c r="J49" i="3"/>
  <c r="J31" i="3"/>
  <c r="R49" i="3"/>
  <c r="R31" i="3"/>
  <c r="B49" i="3"/>
  <c r="B31" i="3"/>
  <c r="S49" i="3"/>
  <c r="Y31" i="3"/>
  <c r="Y49" i="3"/>
  <c r="C31" i="3"/>
  <c r="N49" i="3"/>
  <c r="N31" i="3"/>
  <c r="U49" i="3"/>
  <c r="U31" i="3"/>
  <c r="G72" i="3"/>
  <c r="O72" i="3"/>
  <c r="V72" i="3"/>
  <c r="D89" i="3"/>
  <c r="L89" i="3"/>
  <c r="W89" i="3"/>
  <c r="D72" i="3"/>
  <c r="H72" i="3"/>
  <c r="L72" i="3"/>
  <c r="P72" i="3"/>
  <c r="W72" i="3"/>
  <c r="I89" i="3"/>
  <c r="Q89" i="3"/>
  <c r="C91" i="3"/>
  <c r="K91" i="3"/>
  <c r="S91" i="3"/>
  <c r="E72" i="3"/>
  <c r="I72" i="3"/>
  <c r="M72" i="3"/>
  <c r="Q72" i="3"/>
  <c r="T72" i="3"/>
  <c r="X72" i="3"/>
  <c r="W93" i="3" l="1"/>
  <c r="V93" i="3"/>
  <c r="AA93" i="3"/>
  <c r="Z93" i="3"/>
  <c r="R93" i="3"/>
  <c r="P93" i="3"/>
  <c r="O93" i="3"/>
  <c r="N93" i="3"/>
  <c r="L93" i="3"/>
  <c r="J93" i="3"/>
  <c r="I93" i="3"/>
  <c r="H93" i="3"/>
  <c r="G93" i="3"/>
  <c r="E93" i="3"/>
  <c r="D93" i="3"/>
  <c r="F93" i="3"/>
  <c r="U93" i="3"/>
  <c r="K93" i="3"/>
  <c r="M93" i="3"/>
  <c r="Q93" i="3"/>
  <c r="C93" i="3"/>
  <c r="S93" i="3"/>
  <c r="G8" i="2" l="1"/>
  <c r="K18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G3" i="2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" i="2"/>
  <c r="F2" i="2"/>
  <c r="G29" i="2" l="1"/>
  <c r="K17" i="1"/>
  <c r="K16" i="1"/>
  <c r="K15" i="1"/>
  <c r="K14" i="1"/>
  <c r="AS8" i="1"/>
  <c r="K8" i="1"/>
  <c r="D8" i="1"/>
  <c r="K7" i="1" l="1"/>
  <c r="AS6" i="1" l="1"/>
  <c r="AS5" i="1"/>
  <c r="D3" i="1" l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K3" i="1"/>
  <c r="D2" i="1"/>
  <c r="AS3" i="1"/>
  <c r="AS4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3" i="1"/>
  <c r="AS24" i="1"/>
  <c r="AS25" i="1"/>
  <c r="AS26" i="1"/>
  <c r="AS27" i="1"/>
  <c r="AS2" i="1"/>
</calcChain>
</file>

<file path=xl/sharedStrings.xml><?xml version="1.0" encoding="utf-8"?>
<sst xmlns="http://schemas.openxmlformats.org/spreadsheetml/2006/main" count="125" uniqueCount="109">
  <si>
    <t>DATE</t>
  </si>
  <si>
    <t>JUTE ISSUE</t>
  </si>
  <si>
    <t>WASTAGE CONSUM</t>
  </si>
  <si>
    <t>TOTAL</t>
  </si>
  <si>
    <t>SPINNING PROD</t>
  </si>
  <si>
    <t>INCREASE / DECREASE</t>
  </si>
  <si>
    <t>WINDING WEAVING DIFF</t>
  </si>
  <si>
    <t>SPOOL WINDING STOCK</t>
  </si>
  <si>
    <t>COP WINDING STOCK</t>
  </si>
  <si>
    <t>WEAVING PROD.</t>
  </si>
  <si>
    <t>TAW ROLL PROD.(FOR SALE)</t>
  </si>
  <si>
    <t xml:space="preserve">14/10 &amp; 36 lbs SALE YARN </t>
  </si>
  <si>
    <t>TWISTING PROD</t>
  </si>
  <si>
    <t>TOTAL SALABLE PROD.</t>
  </si>
  <si>
    <t>WITH OUT TAW ROLL PROD.</t>
  </si>
  <si>
    <t>Total</t>
  </si>
  <si>
    <t>Jute Issue</t>
  </si>
  <si>
    <t>Wastage Use</t>
  </si>
  <si>
    <t>Spinning prod</t>
  </si>
  <si>
    <t>Number of frames</t>
  </si>
  <si>
    <t>8 lbs H/Warp</t>
  </si>
  <si>
    <t>8.5  lbs H/Weft</t>
  </si>
  <si>
    <t>9.5 lbs S/T</t>
  </si>
  <si>
    <t>10 lbs Skg/Warp</t>
  </si>
  <si>
    <t>10 lbs Sale Yarn</t>
  </si>
  <si>
    <t>10.5 lbs Sale Yarn</t>
  </si>
  <si>
    <t>14 lbs  Skg/Warp</t>
  </si>
  <si>
    <t>20 lbs 1 Ply Skg/Weft</t>
  </si>
  <si>
    <t>14 lbs  Sale Yarn</t>
  </si>
  <si>
    <t>28 lbs  Sale Yarn</t>
  </si>
  <si>
    <t>28 lbs 1 Ply Skg/Weft</t>
  </si>
  <si>
    <t>36 lbs 1 Ply Skg/Weft</t>
  </si>
  <si>
    <t>25 Lbs Skg/Warp</t>
  </si>
  <si>
    <t>25 Lbs Skg/Weft</t>
  </si>
  <si>
    <t>36 lbs  Sale Yarn</t>
  </si>
  <si>
    <t>120 Soil Saver</t>
  </si>
  <si>
    <t>Difference</t>
  </si>
  <si>
    <t>Twisting Production</t>
  </si>
  <si>
    <t>9.5 lbs X 3 ply</t>
  </si>
  <si>
    <t>Weaving Production</t>
  </si>
  <si>
    <t>Hessain Weaving</t>
  </si>
  <si>
    <t>Broad Loom/CBC</t>
  </si>
  <si>
    <t>Sacking Weaving</t>
  </si>
  <si>
    <t>Soil Saver</t>
  </si>
  <si>
    <t>Sulzer</t>
  </si>
  <si>
    <t>Jute Weaving</t>
  </si>
  <si>
    <t>Spool Winding Stock</t>
  </si>
  <si>
    <t>7.5 Lbs H/Warp</t>
  </si>
  <si>
    <t>8 Lbs H/Warp</t>
  </si>
  <si>
    <t>9.5 Lbs S/Twin</t>
  </si>
  <si>
    <t>10 Lbs Skg/Warp</t>
  </si>
  <si>
    <t>14 Lbs Skg/Warp</t>
  </si>
  <si>
    <t>14 Lbs Skg/Warp(sale yarn)</t>
  </si>
  <si>
    <t>28 Lbs Skg/Warp</t>
  </si>
  <si>
    <t>28 Lbs Sale Yarn</t>
  </si>
  <si>
    <t>36 Lbs Sale Yarn</t>
  </si>
  <si>
    <t>10.5 Lbs Sale Yarn</t>
  </si>
  <si>
    <t>32 Lbs Sale Yarn</t>
  </si>
  <si>
    <t>28 Soil Saver Warp</t>
  </si>
  <si>
    <t>36 Soil Saver Warp</t>
  </si>
  <si>
    <t>120 Soil Saver Warp</t>
  </si>
  <si>
    <t>DAMAGE YARN</t>
  </si>
  <si>
    <t xml:space="preserve">Increase / Decrease </t>
  </si>
  <si>
    <t>Cop Winding Stock</t>
  </si>
  <si>
    <t>8.5 Lbs H/Weft</t>
  </si>
  <si>
    <t>10 Lbs Skg/Weft</t>
  </si>
  <si>
    <t>20 Lbs 1 Ply Skg/Weft</t>
  </si>
  <si>
    <t>22 Lbs 1 Ply Skg/Weft</t>
  </si>
  <si>
    <t>14 Lbs Skg/Weft</t>
  </si>
  <si>
    <t>28 Lbs Skg/Weft</t>
  </si>
  <si>
    <t>26 Lbs Skg/Weft</t>
  </si>
  <si>
    <t>120 Soil Saver Weft</t>
  </si>
  <si>
    <t>Others (colour, bleach cop)</t>
  </si>
  <si>
    <t>Grand Total</t>
  </si>
  <si>
    <t>8.5 Lbs H/Warp</t>
  </si>
  <si>
    <t xml:space="preserve">TWISTING PACKED </t>
  </si>
  <si>
    <t>TWISTING LOOSE</t>
  </si>
  <si>
    <t>TWISTING SALE</t>
  </si>
  <si>
    <t>TWISTING INCREASE / DECREASE</t>
  </si>
  <si>
    <t>HESSAIN PROD.</t>
  </si>
  <si>
    <t>HESSAIN LOOSE</t>
  </si>
  <si>
    <t xml:space="preserve">HESSAIN PACKED </t>
  </si>
  <si>
    <t>HESSAIN SALE</t>
  </si>
  <si>
    <t>HESSAIN INCREASE / DECREASE</t>
  </si>
  <si>
    <t>BROAD LOOM/CBC PROD.</t>
  </si>
  <si>
    <t>BROAD LOOM/CBC LOOSE</t>
  </si>
  <si>
    <t>BROAD LOOM/CBC PACKED</t>
  </si>
  <si>
    <t>BROAD LOOM/CBC SALE</t>
  </si>
  <si>
    <t>BROAD LOOM/CBC INCREASE/DECREASE</t>
  </si>
  <si>
    <t>SACKING PROD.</t>
  </si>
  <si>
    <t>SACKING LOOSE</t>
  </si>
  <si>
    <t xml:space="preserve">SACKING PACKED </t>
  </si>
  <si>
    <t>SACKING SALE</t>
  </si>
  <si>
    <t>SACKING INCREASE / DECREASE</t>
  </si>
  <si>
    <t>JUTE WEBBING PROD.</t>
  </si>
  <si>
    <t>JUTE WEBBING LOOSE</t>
  </si>
  <si>
    <t xml:space="preserve">JUTE WEBBING PACKED </t>
  </si>
  <si>
    <t>JUTE WEBBING SALE</t>
  </si>
  <si>
    <t>JUTE WEBBING INCREASE / DECREASE</t>
  </si>
  <si>
    <t>SULZER PROD.</t>
  </si>
  <si>
    <t>SULZER LOOSE</t>
  </si>
  <si>
    <t xml:space="preserve">SULZER PACKED </t>
  </si>
  <si>
    <t>SULZER SALE</t>
  </si>
  <si>
    <t>SULZER INCREASE / DECREASE</t>
  </si>
  <si>
    <t>SOIL SAVAR PROD.</t>
  </si>
  <si>
    <t>SOIL SAVAR LOOSE</t>
  </si>
  <si>
    <t xml:space="preserve">SOIL SAVAR PACKED </t>
  </si>
  <si>
    <t>SOIL SAVAR SALE</t>
  </si>
  <si>
    <t>SOIL SAVAR INCREASE /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</si>
</sst>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Bell MT"/>
      <family val="1"/>
    </font>
    <font>
      <u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1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164" fontId="1" fillId="0" borderId="7" xfId="0" applyNumberFormat="1" applyFont="1" applyFill="1" applyBorder="1"/>
    <xf numFmtId="164" fontId="1" fillId="0" borderId="7" xfId="0" applyNumberFormat="1" applyFont="1" applyBorder="1"/>
    <xf numFmtId="164" fontId="1" fillId="0" borderId="0" xfId="0" applyNumberFormat="1" applyFont="1" applyBorder="1"/>
    <xf numFmtId="164" fontId="1" fillId="0" borderId="10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5" xfId="0" applyNumberFormat="1" applyFont="1" applyBorder="1"/>
    <xf numFmtId="164" fontId="1" fillId="0" borderId="11" xfId="0" applyNumberFormat="1" applyFont="1" applyBorder="1"/>
    <xf numFmtId="164" fontId="1" fillId="0" borderId="6" xfId="0" applyNumberFormat="1" applyFont="1" applyBorder="1"/>
    <xf numFmtId="0" fontId="1" fillId="0" borderId="12" xfId="0" applyFont="1" applyBorder="1"/>
    <xf numFmtId="164" fontId="1" fillId="0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16" fontId="1" fillId="0" borderId="1" xfId="0" applyNumberFormat="1" applyFont="1" applyBorder="1"/>
    <xf numFmtId="0" fontId="6" fillId="0" borderId="0" xfId="0" applyFont="1"/>
    <xf numFmtId="0" fontId="0" fillId="0" borderId="11" xfId="0" applyBorder="1"/>
    <xf numFmtId="164" fontId="1" fillId="0" borderId="0" xfId="0" applyNumberFormat="1" applyFont="1"/>
    <xf numFmtId="0" fontId="1" fillId="0" borderId="11" xfId="0" applyFont="1" applyBorder="1"/>
    <xf numFmtId="164" fontId="0" fillId="0" borderId="0" xfId="0" applyNumberFormat="1"/>
    <xf numFmtId="0" fontId="0" fillId="0" borderId="14" xfId="0" applyBorder="1"/>
    <xf numFmtId="0" fontId="1" fillId="0" borderId="0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7" xfId="0" applyNumberFormat="1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/>
    <xf numFmtId="0" fontId="0" fillId="0" borderId="0" xfId="0" applyBorder="1"/>
    <xf numFmtId="0" fontId="0" fillId="0" borderId="16" xfId="0" applyBorder="1"/>
    <xf numFmtId="0" fontId="1" fillId="0" borderId="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241181</xdr:colOff>
      <xdr:row>85</xdr:row>
      <xdr:rowOff>7844</xdr:rowOff>
    </xdr:from>
    <xdr:to>
      <xdr:col>1</xdr:col>
      <xdr:colOff>363376</xdr:colOff>
      <xdr:row>86</xdr:row>
      <xdr:rowOff>179294</xdr:rowOff>
    </xdr:to>
    <xdr:sp macro="" textlink="">
      <xdr:nvSpPr>
        <xdr:cNvPr id="2" name="Down Arrow 1"/>
        <xdr:cNvSpPr/>
      </xdr:nvSpPr>
      <xdr:spPr>
        <a:xfrm>
          <a:off x="1927106" y="17229044"/>
          <a:ext cx="122195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185152</xdr:colOff>
      <xdr:row>68</xdr:row>
      <xdr:rowOff>9525</xdr:rowOff>
    </xdr:from>
    <xdr:to>
      <xdr:col>1</xdr:col>
      <xdr:colOff>307347</xdr:colOff>
      <xdr:row>69</xdr:row>
      <xdr:rowOff>190500</xdr:rowOff>
    </xdr:to>
    <xdr:sp macro="" textlink="">
      <xdr:nvSpPr>
        <xdr:cNvPr id="3" name="Down Arrow 2"/>
        <xdr:cNvSpPr/>
      </xdr:nvSpPr>
      <xdr:spPr>
        <a:xfrm>
          <a:off x="1871077" y="13716000"/>
          <a:ext cx="122195" cy="3714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245840</xdr:colOff>
      <xdr:row>44</xdr:row>
      <xdr:rowOff>9755</xdr:rowOff>
    </xdr:from>
    <xdr:to>
      <xdr:col>1</xdr:col>
      <xdr:colOff>374406</xdr:colOff>
      <xdr:row>45</xdr:row>
      <xdr:rowOff>171220</xdr:rowOff>
    </xdr:to>
    <xdr:sp macro="" textlink="">
      <xdr:nvSpPr>
        <xdr:cNvPr id="4" name="Down Arrow 3"/>
        <xdr:cNvSpPr/>
      </xdr:nvSpPr>
      <xdr:spPr>
        <a:xfrm>
          <a:off x="193176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254580</xdr:colOff>
      <xdr:row>34</xdr:row>
      <xdr:rowOff>9091</xdr:rowOff>
    </xdr:from>
    <xdr:to>
      <xdr:col>1</xdr:col>
      <xdr:colOff>365666</xdr:colOff>
      <xdr:row>34</xdr:row>
      <xdr:rowOff>190933</xdr:rowOff>
    </xdr:to>
    <xdr:sp macro="" textlink="">
      <xdr:nvSpPr>
        <xdr:cNvPr id="5" name="Down Arrow 4"/>
        <xdr:cNvSpPr/>
      </xdr:nvSpPr>
      <xdr:spPr>
        <a:xfrm>
          <a:off x="194050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204202</xdr:colOff>
      <xdr:row>26</xdr:row>
      <xdr:rowOff>10220</xdr:rowOff>
    </xdr:from>
    <xdr:to>
      <xdr:col>1</xdr:col>
      <xdr:colOff>326397</xdr:colOff>
      <xdr:row>27</xdr:row>
      <xdr:rowOff>180280</xdr:rowOff>
    </xdr:to>
    <xdr:sp macro="" textlink="">
      <xdr:nvSpPr>
        <xdr:cNvPr id="6" name="Down Arrow 5"/>
        <xdr:cNvSpPr/>
      </xdr:nvSpPr>
      <xdr:spPr>
        <a:xfrm>
          <a:off x="1890127" y="5144195"/>
          <a:ext cx="122195" cy="3605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237213</xdr:colOff>
      <xdr:row>3</xdr:row>
      <xdr:rowOff>30623</xdr:rowOff>
    </xdr:from>
    <xdr:to>
      <xdr:col>1</xdr:col>
      <xdr:colOff>348299</xdr:colOff>
      <xdr:row>4</xdr:row>
      <xdr:rowOff>182288</xdr:rowOff>
    </xdr:to>
    <xdr:sp macro="" textlink="">
      <xdr:nvSpPr>
        <xdr:cNvPr id="7" name="Down Arrow 6"/>
        <xdr:cNvSpPr/>
      </xdr:nvSpPr>
      <xdr:spPr>
        <a:xfrm>
          <a:off x="1923138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225491</xdr:colOff>
      <xdr:row>89</xdr:row>
      <xdr:rowOff>10262</xdr:rowOff>
    </xdr:from>
    <xdr:to>
      <xdr:col>1</xdr:col>
      <xdr:colOff>347686</xdr:colOff>
      <xdr:row>89</xdr:row>
      <xdr:rowOff>179114</xdr:rowOff>
    </xdr:to>
    <xdr:sp macro="" textlink="">
      <xdr:nvSpPr>
        <xdr:cNvPr id="8" name="Down Arrow 7"/>
        <xdr:cNvSpPr/>
      </xdr:nvSpPr>
      <xdr:spPr>
        <a:xfrm>
          <a:off x="1911416" y="1802203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221007</xdr:colOff>
      <xdr:row>91</xdr:row>
      <xdr:rowOff>5782</xdr:rowOff>
    </xdr:from>
    <xdr:to>
      <xdr:col>1</xdr:col>
      <xdr:colOff>343202</xdr:colOff>
      <xdr:row>91</xdr:row>
      <xdr:rowOff>174634</xdr:rowOff>
    </xdr:to>
    <xdr:sp macro="" textlink="">
      <xdr:nvSpPr>
        <xdr:cNvPr id="9" name="Down Arrow 8"/>
        <xdr:cNvSpPr/>
      </xdr:nvSpPr>
      <xdr:spPr>
        <a:xfrm>
          <a:off x="1906932" y="18417607"/>
          <a:ext cx="122195" cy="16885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199110</xdr:colOff>
      <xdr:row>3</xdr:row>
      <xdr:rowOff>9030</xdr:rowOff>
    </xdr:from>
    <xdr:to>
      <xdr:col>2</xdr:col>
      <xdr:colOff>310196</xdr:colOff>
      <xdr:row>4</xdr:row>
      <xdr:rowOff>194912</xdr:rowOff>
    </xdr:to>
    <xdr:sp macro="" textlink="">
      <xdr:nvSpPr>
        <xdr:cNvPr id="10" name="Down Arrow 9"/>
        <xdr:cNvSpPr/>
      </xdr:nvSpPr>
      <xdr:spPr>
        <a:xfrm>
          <a:off x="2399385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183422</xdr:colOff>
      <xdr:row>3</xdr:row>
      <xdr:rowOff>4546</xdr:rowOff>
    </xdr:from>
    <xdr:to>
      <xdr:col>3</xdr:col>
      <xdr:colOff>294508</xdr:colOff>
      <xdr:row>4</xdr:row>
      <xdr:rowOff>190428</xdr:rowOff>
    </xdr:to>
    <xdr:sp macro="" textlink="">
      <xdr:nvSpPr>
        <xdr:cNvPr id="11" name="Down Arrow 10"/>
        <xdr:cNvSpPr/>
      </xdr:nvSpPr>
      <xdr:spPr>
        <a:xfrm>
          <a:off x="2898047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190144</xdr:colOff>
      <xdr:row>3</xdr:row>
      <xdr:rowOff>64</xdr:rowOff>
    </xdr:from>
    <xdr:to>
      <xdr:col>4</xdr:col>
      <xdr:colOff>301230</xdr:colOff>
      <xdr:row>4</xdr:row>
      <xdr:rowOff>185946</xdr:rowOff>
    </xdr:to>
    <xdr:sp macro="" textlink="">
      <xdr:nvSpPr>
        <xdr:cNvPr id="12" name="Down Arrow 11"/>
        <xdr:cNvSpPr/>
      </xdr:nvSpPr>
      <xdr:spPr>
        <a:xfrm>
          <a:off x="3419119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174455</xdr:colOff>
      <xdr:row>2</xdr:row>
      <xdr:rowOff>197286</xdr:rowOff>
    </xdr:from>
    <xdr:to>
      <xdr:col>5</xdr:col>
      <xdr:colOff>285541</xdr:colOff>
      <xdr:row>4</xdr:row>
      <xdr:rowOff>181462</xdr:rowOff>
    </xdr:to>
    <xdr:sp macro="" textlink="">
      <xdr:nvSpPr>
        <xdr:cNvPr id="13" name="Down Arrow 12"/>
        <xdr:cNvSpPr/>
      </xdr:nvSpPr>
      <xdr:spPr>
        <a:xfrm>
          <a:off x="3917780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192386</xdr:colOff>
      <xdr:row>3</xdr:row>
      <xdr:rowOff>19411</xdr:rowOff>
    </xdr:from>
    <xdr:to>
      <xdr:col>6</xdr:col>
      <xdr:colOff>303472</xdr:colOff>
      <xdr:row>4</xdr:row>
      <xdr:rowOff>171076</xdr:rowOff>
    </xdr:to>
    <xdr:sp macro="" textlink="">
      <xdr:nvSpPr>
        <xdr:cNvPr id="14" name="Down Arrow 13"/>
        <xdr:cNvSpPr/>
      </xdr:nvSpPr>
      <xdr:spPr>
        <a:xfrm>
          <a:off x="4450061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176699</xdr:colOff>
      <xdr:row>3</xdr:row>
      <xdr:rowOff>26133</xdr:rowOff>
    </xdr:from>
    <xdr:to>
      <xdr:col>7</xdr:col>
      <xdr:colOff>287785</xdr:colOff>
      <xdr:row>4</xdr:row>
      <xdr:rowOff>177798</xdr:rowOff>
    </xdr:to>
    <xdr:sp macro="" textlink="">
      <xdr:nvSpPr>
        <xdr:cNvPr id="15" name="Down Arrow 14"/>
        <xdr:cNvSpPr/>
      </xdr:nvSpPr>
      <xdr:spPr>
        <a:xfrm>
          <a:off x="4996349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192388</xdr:colOff>
      <xdr:row>26</xdr:row>
      <xdr:rowOff>13514</xdr:rowOff>
    </xdr:from>
    <xdr:to>
      <xdr:col>2</xdr:col>
      <xdr:colOff>303474</xdr:colOff>
      <xdr:row>27</xdr:row>
      <xdr:rowOff>199396</xdr:rowOff>
    </xdr:to>
    <xdr:sp macro="" textlink="">
      <xdr:nvSpPr>
        <xdr:cNvPr id="16" name="Down Arrow 15"/>
        <xdr:cNvSpPr/>
      </xdr:nvSpPr>
      <xdr:spPr>
        <a:xfrm>
          <a:off x="2392663" y="514748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221521</xdr:colOff>
      <xdr:row>26</xdr:row>
      <xdr:rowOff>9030</xdr:rowOff>
    </xdr:from>
    <xdr:to>
      <xdr:col>3</xdr:col>
      <xdr:colOff>332607</xdr:colOff>
      <xdr:row>27</xdr:row>
      <xdr:rowOff>194912</xdr:rowOff>
    </xdr:to>
    <xdr:sp macro="" textlink="">
      <xdr:nvSpPr>
        <xdr:cNvPr id="17" name="Down Arrow 16"/>
        <xdr:cNvSpPr/>
      </xdr:nvSpPr>
      <xdr:spPr>
        <a:xfrm>
          <a:off x="2936146" y="514300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194628</xdr:colOff>
      <xdr:row>26</xdr:row>
      <xdr:rowOff>4546</xdr:rowOff>
    </xdr:from>
    <xdr:to>
      <xdr:col>4</xdr:col>
      <xdr:colOff>305714</xdr:colOff>
      <xdr:row>27</xdr:row>
      <xdr:rowOff>190428</xdr:rowOff>
    </xdr:to>
    <xdr:sp macro="" textlink="">
      <xdr:nvSpPr>
        <xdr:cNvPr id="18" name="Down Arrow 17"/>
        <xdr:cNvSpPr/>
      </xdr:nvSpPr>
      <xdr:spPr>
        <a:xfrm>
          <a:off x="3423603" y="513852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201349</xdr:colOff>
      <xdr:row>26</xdr:row>
      <xdr:rowOff>64</xdr:rowOff>
    </xdr:from>
    <xdr:to>
      <xdr:col>5</xdr:col>
      <xdr:colOff>312435</xdr:colOff>
      <xdr:row>27</xdr:row>
      <xdr:rowOff>185946</xdr:rowOff>
    </xdr:to>
    <xdr:sp macro="" textlink="">
      <xdr:nvSpPr>
        <xdr:cNvPr id="19" name="Down Arrow 18"/>
        <xdr:cNvSpPr/>
      </xdr:nvSpPr>
      <xdr:spPr>
        <a:xfrm>
          <a:off x="3944674" y="513403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185661</xdr:colOff>
      <xdr:row>25</xdr:row>
      <xdr:rowOff>197286</xdr:rowOff>
    </xdr:from>
    <xdr:to>
      <xdr:col>6</xdr:col>
      <xdr:colOff>296747</xdr:colOff>
      <xdr:row>27</xdr:row>
      <xdr:rowOff>181462</xdr:rowOff>
    </xdr:to>
    <xdr:sp macro="" textlink="">
      <xdr:nvSpPr>
        <xdr:cNvPr id="20" name="Down Arrow 19"/>
        <xdr:cNvSpPr/>
      </xdr:nvSpPr>
      <xdr:spPr>
        <a:xfrm>
          <a:off x="4443336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203591</xdr:colOff>
      <xdr:row>26</xdr:row>
      <xdr:rowOff>2302</xdr:rowOff>
    </xdr:from>
    <xdr:to>
      <xdr:col>7</xdr:col>
      <xdr:colOff>314677</xdr:colOff>
      <xdr:row>27</xdr:row>
      <xdr:rowOff>188184</xdr:rowOff>
    </xdr:to>
    <xdr:sp macro="" textlink="">
      <xdr:nvSpPr>
        <xdr:cNvPr id="21" name="Down Arrow 20"/>
        <xdr:cNvSpPr/>
      </xdr:nvSpPr>
      <xdr:spPr>
        <a:xfrm>
          <a:off x="5023241" y="5136277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187905</xdr:colOff>
      <xdr:row>26</xdr:row>
      <xdr:rowOff>3663</xdr:rowOff>
    </xdr:from>
    <xdr:to>
      <xdr:col>8</xdr:col>
      <xdr:colOff>298991</xdr:colOff>
      <xdr:row>27</xdr:row>
      <xdr:rowOff>177854</xdr:rowOff>
    </xdr:to>
    <xdr:sp macro="" textlink="">
      <xdr:nvSpPr>
        <xdr:cNvPr id="22" name="Down Arrow 21"/>
        <xdr:cNvSpPr/>
      </xdr:nvSpPr>
      <xdr:spPr>
        <a:xfrm>
          <a:off x="5521905" y="5137638"/>
          <a:ext cx="111086" cy="3646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192996</xdr:colOff>
      <xdr:row>26</xdr:row>
      <xdr:rowOff>6885</xdr:rowOff>
    </xdr:from>
    <xdr:to>
      <xdr:col>9</xdr:col>
      <xdr:colOff>315191</xdr:colOff>
      <xdr:row>27</xdr:row>
      <xdr:rowOff>178171</xdr:rowOff>
    </xdr:to>
    <xdr:sp macro="" textlink="">
      <xdr:nvSpPr>
        <xdr:cNvPr id="23" name="Down Arrow 22"/>
        <xdr:cNvSpPr/>
      </xdr:nvSpPr>
      <xdr:spPr>
        <a:xfrm>
          <a:off x="604134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165492</xdr:colOff>
      <xdr:row>25</xdr:row>
      <xdr:rowOff>199530</xdr:rowOff>
    </xdr:from>
    <xdr:to>
      <xdr:col>11</xdr:col>
      <xdr:colOff>276578</xdr:colOff>
      <xdr:row>27</xdr:row>
      <xdr:rowOff>183706</xdr:rowOff>
    </xdr:to>
    <xdr:sp macro="" textlink="">
      <xdr:nvSpPr>
        <xdr:cNvPr id="24" name="Down Arrow 23"/>
        <xdr:cNvSpPr/>
      </xdr:nvSpPr>
      <xdr:spPr>
        <a:xfrm>
          <a:off x="7042542" y="5133480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149805</xdr:colOff>
      <xdr:row>25</xdr:row>
      <xdr:rowOff>195046</xdr:rowOff>
    </xdr:from>
    <xdr:to>
      <xdr:col>12</xdr:col>
      <xdr:colOff>260891</xdr:colOff>
      <xdr:row>27</xdr:row>
      <xdr:rowOff>179222</xdr:rowOff>
    </xdr:to>
    <xdr:sp macro="" textlink="">
      <xdr:nvSpPr>
        <xdr:cNvPr id="25" name="Down Arrow 24"/>
        <xdr:cNvSpPr/>
      </xdr:nvSpPr>
      <xdr:spPr>
        <a:xfrm>
          <a:off x="7541205" y="512899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201350</xdr:colOff>
      <xdr:row>25</xdr:row>
      <xdr:rowOff>190564</xdr:rowOff>
    </xdr:from>
    <xdr:to>
      <xdr:col>13</xdr:col>
      <xdr:colOff>312436</xdr:colOff>
      <xdr:row>27</xdr:row>
      <xdr:rowOff>174740</xdr:rowOff>
    </xdr:to>
    <xdr:sp macro="" textlink="">
      <xdr:nvSpPr>
        <xdr:cNvPr id="26" name="Down Arrow 25"/>
        <xdr:cNvSpPr/>
      </xdr:nvSpPr>
      <xdr:spPr>
        <a:xfrm>
          <a:off x="8107100" y="5124514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196867</xdr:colOff>
      <xdr:row>25</xdr:row>
      <xdr:rowOff>197286</xdr:rowOff>
    </xdr:from>
    <xdr:to>
      <xdr:col>14</xdr:col>
      <xdr:colOff>307953</xdr:colOff>
      <xdr:row>27</xdr:row>
      <xdr:rowOff>181462</xdr:rowOff>
    </xdr:to>
    <xdr:sp macro="" textlink="">
      <xdr:nvSpPr>
        <xdr:cNvPr id="27" name="Down Arrow 26"/>
        <xdr:cNvSpPr/>
      </xdr:nvSpPr>
      <xdr:spPr>
        <a:xfrm>
          <a:off x="8616967" y="5131236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192386</xdr:colOff>
      <xdr:row>26</xdr:row>
      <xdr:rowOff>8205</xdr:rowOff>
    </xdr:from>
    <xdr:to>
      <xdr:col>15</xdr:col>
      <xdr:colOff>303472</xdr:colOff>
      <xdr:row>27</xdr:row>
      <xdr:rowOff>159870</xdr:rowOff>
    </xdr:to>
    <xdr:sp macro="" textlink="">
      <xdr:nvSpPr>
        <xdr:cNvPr id="28" name="Down Arrow 27"/>
        <xdr:cNvSpPr/>
      </xdr:nvSpPr>
      <xdr:spPr>
        <a:xfrm>
          <a:off x="3251592" y="278726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187905</xdr:colOff>
      <xdr:row>26</xdr:row>
      <xdr:rowOff>14927</xdr:rowOff>
    </xdr:from>
    <xdr:to>
      <xdr:col>16</xdr:col>
      <xdr:colOff>298991</xdr:colOff>
      <xdr:row>27</xdr:row>
      <xdr:rowOff>166592</xdr:rowOff>
    </xdr:to>
    <xdr:sp macro="" textlink="">
      <xdr:nvSpPr>
        <xdr:cNvPr id="29" name="Down Arrow 28"/>
        <xdr:cNvSpPr/>
      </xdr:nvSpPr>
      <xdr:spPr>
        <a:xfrm>
          <a:off x="3740170" y="27939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185661</xdr:colOff>
      <xdr:row>26</xdr:row>
      <xdr:rowOff>6786</xdr:rowOff>
    </xdr:from>
    <xdr:to>
      <xdr:col>17</xdr:col>
      <xdr:colOff>296747</xdr:colOff>
      <xdr:row>27</xdr:row>
      <xdr:rowOff>192668</xdr:rowOff>
    </xdr:to>
    <xdr:sp macro="" textlink="">
      <xdr:nvSpPr>
        <xdr:cNvPr id="30" name="Down Arrow 29"/>
        <xdr:cNvSpPr/>
      </xdr:nvSpPr>
      <xdr:spPr>
        <a:xfrm>
          <a:off x="10148811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203591</xdr:colOff>
      <xdr:row>26</xdr:row>
      <xdr:rowOff>30617</xdr:rowOff>
    </xdr:from>
    <xdr:to>
      <xdr:col>18</xdr:col>
      <xdr:colOff>314677</xdr:colOff>
      <xdr:row>27</xdr:row>
      <xdr:rowOff>182282</xdr:rowOff>
    </xdr:to>
    <xdr:sp macro="" textlink="">
      <xdr:nvSpPr>
        <xdr:cNvPr id="31" name="Down Arrow 30"/>
        <xdr:cNvSpPr/>
      </xdr:nvSpPr>
      <xdr:spPr>
        <a:xfrm>
          <a:off x="10681091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208073</xdr:colOff>
      <xdr:row>26</xdr:row>
      <xdr:rowOff>6786</xdr:rowOff>
    </xdr:from>
    <xdr:to>
      <xdr:col>19</xdr:col>
      <xdr:colOff>319159</xdr:colOff>
      <xdr:row>27</xdr:row>
      <xdr:rowOff>192668</xdr:rowOff>
    </xdr:to>
    <xdr:sp macro="" textlink="">
      <xdr:nvSpPr>
        <xdr:cNvPr id="33" name="Down Arrow 32"/>
        <xdr:cNvSpPr/>
      </xdr:nvSpPr>
      <xdr:spPr>
        <a:xfrm>
          <a:off x="11714273" y="514076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214797</xdr:colOff>
      <xdr:row>26</xdr:row>
      <xdr:rowOff>19411</xdr:rowOff>
    </xdr:from>
    <xdr:to>
      <xdr:col>20</xdr:col>
      <xdr:colOff>325883</xdr:colOff>
      <xdr:row>27</xdr:row>
      <xdr:rowOff>171076</xdr:rowOff>
    </xdr:to>
    <xdr:sp macro="" textlink="">
      <xdr:nvSpPr>
        <xdr:cNvPr id="34" name="Down Arrow 33"/>
        <xdr:cNvSpPr/>
      </xdr:nvSpPr>
      <xdr:spPr>
        <a:xfrm>
          <a:off x="12235347" y="5153386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277554</xdr:colOff>
      <xdr:row>26</xdr:row>
      <xdr:rowOff>37339</xdr:rowOff>
    </xdr:from>
    <xdr:to>
      <xdr:col>21</xdr:col>
      <xdr:colOff>388640</xdr:colOff>
      <xdr:row>27</xdr:row>
      <xdr:rowOff>189004</xdr:rowOff>
    </xdr:to>
    <xdr:sp macro="" textlink="">
      <xdr:nvSpPr>
        <xdr:cNvPr id="35" name="Down Arrow 34"/>
        <xdr:cNvSpPr/>
      </xdr:nvSpPr>
      <xdr:spPr>
        <a:xfrm>
          <a:off x="12812454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270828</xdr:colOff>
      <xdr:row>26</xdr:row>
      <xdr:rowOff>30617</xdr:rowOff>
    </xdr:from>
    <xdr:to>
      <xdr:col>22</xdr:col>
      <xdr:colOff>381914</xdr:colOff>
      <xdr:row>27</xdr:row>
      <xdr:rowOff>182282</xdr:rowOff>
    </xdr:to>
    <xdr:sp macro="" textlink="">
      <xdr:nvSpPr>
        <xdr:cNvPr id="36" name="Down Arrow 35"/>
        <xdr:cNvSpPr/>
      </xdr:nvSpPr>
      <xdr:spPr>
        <a:xfrm>
          <a:off x="13320078" y="516459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288760</xdr:colOff>
      <xdr:row>26</xdr:row>
      <xdr:rowOff>37339</xdr:rowOff>
    </xdr:from>
    <xdr:to>
      <xdr:col>23</xdr:col>
      <xdr:colOff>399846</xdr:colOff>
      <xdr:row>27</xdr:row>
      <xdr:rowOff>189004</xdr:rowOff>
    </xdr:to>
    <xdr:sp macro="" textlink="">
      <xdr:nvSpPr>
        <xdr:cNvPr id="37" name="Down Arrow 36"/>
        <xdr:cNvSpPr/>
      </xdr:nvSpPr>
      <xdr:spPr>
        <a:xfrm>
          <a:off x="13852360" y="5171314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237213</xdr:colOff>
      <xdr:row>3</xdr:row>
      <xdr:rowOff>30623</xdr:rowOff>
    </xdr:from>
    <xdr:to>
      <xdr:col>8</xdr:col>
      <xdr:colOff>348299</xdr:colOff>
      <xdr:row>4</xdr:row>
      <xdr:rowOff>182288</xdr:rowOff>
    </xdr:to>
    <xdr:sp macro="" textlink="">
      <xdr:nvSpPr>
        <xdr:cNvPr id="38" name="Down Arrow 37"/>
        <xdr:cNvSpPr/>
      </xdr:nvSpPr>
      <xdr:spPr>
        <a:xfrm>
          <a:off x="5571213" y="64022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199110</xdr:colOff>
      <xdr:row>3</xdr:row>
      <xdr:rowOff>9030</xdr:rowOff>
    </xdr:from>
    <xdr:to>
      <xdr:col>9</xdr:col>
      <xdr:colOff>310196</xdr:colOff>
      <xdr:row>4</xdr:row>
      <xdr:rowOff>194912</xdr:rowOff>
    </xdr:to>
    <xdr:sp macro="" textlink="">
      <xdr:nvSpPr>
        <xdr:cNvPr id="39" name="Down Arrow 38"/>
        <xdr:cNvSpPr/>
      </xdr:nvSpPr>
      <xdr:spPr>
        <a:xfrm>
          <a:off x="6047460" y="618630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194628</xdr:colOff>
      <xdr:row>3</xdr:row>
      <xdr:rowOff>4546</xdr:rowOff>
    </xdr:from>
    <xdr:to>
      <xdr:col>10</xdr:col>
      <xdr:colOff>305714</xdr:colOff>
      <xdr:row>4</xdr:row>
      <xdr:rowOff>190428</xdr:rowOff>
    </xdr:to>
    <xdr:sp macro="" textlink="">
      <xdr:nvSpPr>
        <xdr:cNvPr id="40" name="Down Arrow 39"/>
        <xdr:cNvSpPr/>
      </xdr:nvSpPr>
      <xdr:spPr>
        <a:xfrm>
          <a:off x="6557328" y="614146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156526</xdr:colOff>
      <xdr:row>3</xdr:row>
      <xdr:rowOff>64</xdr:rowOff>
    </xdr:from>
    <xdr:to>
      <xdr:col>11</xdr:col>
      <xdr:colOff>267612</xdr:colOff>
      <xdr:row>4</xdr:row>
      <xdr:rowOff>185946</xdr:rowOff>
    </xdr:to>
    <xdr:sp macro="" textlink="">
      <xdr:nvSpPr>
        <xdr:cNvPr id="41" name="Down Arrow 40"/>
        <xdr:cNvSpPr/>
      </xdr:nvSpPr>
      <xdr:spPr>
        <a:xfrm>
          <a:off x="7033576" y="609664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140838</xdr:colOff>
      <xdr:row>2</xdr:row>
      <xdr:rowOff>197286</xdr:rowOff>
    </xdr:from>
    <xdr:to>
      <xdr:col>12</xdr:col>
      <xdr:colOff>251924</xdr:colOff>
      <xdr:row>4</xdr:row>
      <xdr:rowOff>181462</xdr:rowOff>
    </xdr:to>
    <xdr:sp macro="" textlink="">
      <xdr:nvSpPr>
        <xdr:cNvPr id="42" name="Down Arrow 41"/>
        <xdr:cNvSpPr/>
      </xdr:nvSpPr>
      <xdr:spPr>
        <a:xfrm>
          <a:off x="7532238" y="60686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158768</xdr:colOff>
      <xdr:row>3</xdr:row>
      <xdr:rowOff>19411</xdr:rowOff>
    </xdr:from>
    <xdr:to>
      <xdr:col>13</xdr:col>
      <xdr:colOff>269854</xdr:colOff>
      <xdr:row>4</xdr:row>
      <xdr:rowOff>171076</xdr:rowOff>
    </xdr:to>
    <xdr:sp macro="" textlink="">
      <xdr:nvSpPr>
        <xdr:cNvPr id="43" name="Down Arrow 42"/>
        <xdr:cNvSpPr/>
      </xdr:nvSpPr>
      <xdr:spPr>
        <a:xfrm>
          <a:off x="8064518" y="62901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143081</xdr:colOff>
      <xdr:row>3</xdr:row>
      <xdr:rowOff>26133</xdr:rowOff>
    </xdr:from>
    <xdr:to>
      <xdr:col>14</xdr:col>
      <xdr:colOff>254167</xdr:colOff>
      <xdr:row>4</xdr:row>
      <xdr:rowOff>177798</xdr:rowOff>
    </xdr:to>
    <xdr:sp macro="" textlink="">
      <xdr:nvSpPr>
        <xdr:cNvPr id="44" name="Down Arrow 43"/>
        <xdr:cNvSpPr/>
      </xdr:nvSpPr>
      <xdr:spPr>
        <a:xfrm>
          <a:off x="8563181" y="635733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248418</xdr:colOff>
      <xdr:row>3</xdr:row>
      <xdr:rowOff>19417</xdr:rowOff>
    </xdr:from>
    <xdr:to>
      <xdr:col>15</xdr:col>
      <xdr:colOff>359504</xdr:colOff>
      <xdr:row>4</xdr:row>
      <xdr:rowOff>171082</xdr:rowOff>
    </xdr:to>
    <xdr:sp macro="" textlink="">
      <xdr:nvSpPr>
        <xdr:cNvPr id="45" name="Down Arrow 44"/>
        <xdr:cNvSpPr/>
      </xdr:nvSpPr>
      <xdr:spPr>
        <a:xfrm>
          <a:off x="9182868" y="62901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210315</xdr:colOff>
      <xdr:row>2</xdr:row>
      <xdr:rowOff>199530</xdr:rowOff>
    </xdr:from>
    <xdr:to>
      <xdr:col>16</xdr:col>
      <xdr:colOff>321401</xdr:colOff>
      <xdr:row>4</xdr:row>
      <xdr:rowOff>183706</xdr:rowOff>
    </xdr:to>
    <xdr:sp macro="" textlink="">
      <xdr:nvSpPr>
        <xdr:cNvPr id="46" name="Down Arrow 45"/>
        <xdr:cNvSpPr/>
      </xdr:nvSpPr>
      <xdr:spPr>
        <a:xfrm>
          <a:off x="9659115" y="609105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194628</xdr:colOff>
      <xdr:row>2</xdr:row>
      <xdr:rowOff>195046</xdr:rowOff>
    </xdr:from>
    <xdr:to>
      <xdr:col>17</xdr:col>
      <xdr:colOff>305714</xdr:colOff>
      <xdr:row>4</xdr:row>
      <xdr:rowOff>179222</xdr:rowOff>
    </xdr:to>
    <xdr:sp macro="" textlink="">
      <xdr:nvSpPr>
        <xdr:cNvPr id="47" name="Down Arrow 46"/>
        <xdr:cNvSpPr/>
      </xdr:nvSpPr>
      <xdr:spPr>
        <a:xfrm>
          <a:off x="10157778" y="604621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201349</xdr:colOff>
      <xdr:row>2</xdr:row>
      <xdr:rowOff>190564</xdr:rowOff>
    </xdr:from>
    <xdr:to>
      <xdr:col>18</xdr:col>
      <xdr:colOff>312435</xdr:colOff>
      <xdr:row>4</xdr:row>
      <xdr:rowOff>174740</xdr:rowOff>
    </xdr:to>
    <xdr:sp macro="" textlink="">
      <xdr:nvSpPr>
        <xdr:cNvPr id="48" name="Down Arrow 47"/>
        <xdr:cNvSpPr/>
      </xdr:nvSpPr>
      <xdr:spPr>
        <a:xfrm>
          <a:off x="10678849" y="600139"/>
          <a:ext cx="111086" cy="37470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203591</xdr:colOff>
      <xdr:row>3</xdr:row>
      <xdr:rowOff>8205</xdr:rowOff>
    </xdr:from>
    <xdr:to>
      <xdr:col>19</xdr:col>
      <xdr:colOff>314677</xdr:colOff>
      <xdr:row>4</xdr:row>
      <xdr:rowOff>159870</xdr:rowOff>
    </xdr:to>
    <xdr:sp macro="" textlink="">
      <xdr:nvSpPr>
        <xdr:cNvPr id="50" name="Down Arrow 49"/>
        <xdr:cNvSpPr/>
      </xdr:nvSpPr>
      <xdr:spPr>
        <a:xfrm>
          <a:off x="11709791" y="61780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187904</xdr:colOff>
      <xdr:row>3</xdr:row>
      <xdr:rowOff>14927</xdr:rowOff>
    </xdr:from>
    <xdr:to>
      <xdr:col>20</xdr:col>
      <xdr:colOff>298990</xdr:colOff>
      <xdr:row>4</xdr:row>
      <xdr:rowOff>166592</xdr:rowOff>
    </xdr:to>
    <xdr:sp macro="" textlink="">
      <xdr:nvSpPr>
        <xdr:cNvPr id="51" name="Down Arrow 50"/>
        <xdr:cNvSpPr/>
      </xdr:nvSpPr>
      <xdr:spPr>
        <a:xfrm>
          <a:off x="12208454" y="624527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259623</xdr:colOff>
      <xdr:row>3</xdr:row>
      <xdr:rowOff>30622</xdr:rowOff>
    </xdr:from>
    <xdr:to>
      <xdr:col>21</xdr:col>
      <xdr:colOff>370709</xdr:colOff>
      <xdr:row>4</xdr:row>
      <xdr:rowOff>182287</xdr:rowOff>
    </xdr:to>
    <xdr:sp macro="" textlink="">
      <xdr:nvSpPr>
        <xdr:cNvPr id="52" name="Down Arrow 51"/>
        <xdr:cNvSpPr/>
      </xdr:nvSpPr>
      <xdr:spPr>
        <a:xfrm>
          <a:off x="12794523" y="640222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243933</xdr:colOff>
      <xdr:row>3</xdr:row>
      <xdr:rowOff>9029</xdr:rowOff>
    </xdr:from>
    <xdr:to>
      <xdr:col>22</xdr:col>
      <xdr:colOff>355019</xdr:colOff>
      <xdr:row>4</xdr:row>
      <xdr:rowOff>194911</xdr:rowOff>
    </xdr:to>
    <xdr:sp macro="" textlink="">
      <xdr:nvSpPr>
        <xdr:cNvPr id="53" name="Down Arrow 52"/>
        <xdr:cNvSpPr/>
      </xdr:nvSpPr>
      <xdr:spPr>
        <a:xfrm>
          <a:off x="13293183" y="618629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250658</xdr:colOff>
      <xdr:row>3</xdr:row>
      <xdr:rowOff>4545</xdr:rowOff>
    </xdr:from>
    <xdr:to>
      <xdr:col>23</xdr:col>
      <xdr:colOff>361744</xdr:colOff>
      <xdr:row>4</xdr:row>
      <xdr:rowOff>190427</xdr:rowOff>
    </xdr:to>
    <xdr:sp macro="" textlink="">
      <xdr:nvSpPr>
        <xdr:cNvPr id="54" name="Down Arrow 53"/>
        <xdr:cNvSpPr/>
      </xdr:nvSpPr>
      <xdr:spPr>
        <a:xfrm>
          <a:off x="13814258" y="614145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246175</xdr:colOff>
      <xdr:row>3</xdr:row>
      <xdr:rowOff>63</xdr:rowOff>
    </xdr:from>
    <xdr:to>
      <xdr:col>24</xdr:col>
      <xdr:colOff>357261</xdr:colOff>
      <xdr:row>4</xdr:row>
      <xdr:rowOff>185945</xdr:rowOff>
    </xdr:to>
    <xdr:sp macro="" textlink="">
      <xdr:nvSpPr>
        <xdr:cNvPr id="55" name="Down Arrow 54"/>
        <xdr:cNvSpPr/>
      </xdr:nvSpPr>
      <xdr:spPr>
        <a:xfrm>
          <a:off x="14324125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209756</xdr:colOff>
      <xdr:row>34</xdr:row>
      <xdr:rowOff>9091</xdr:rowOff>
    </xdr:from>
    <xdr:to>
      <xdr:col>2</xdr:col>
      <xdr:colOff>320842</xdr:colOff>
      <xdr:row>34</xdr:row>
      <xdr:rowOff>190933</xdr:rowOff>
    </xdr:to>
    <xdr:sp macro="" textlink="">
      <xdr:nvSpPr>
        <xdr:cNvPr id="56" name="Down Arrow 55"/>
        <xdr:cNvSpPr/>
      </xdr:nvSpPr>
      <xdr:spPr>
        <a:xfrm>
          <a:off x="24100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198550</xdr:colOff>
      <xdr:row>34</xdr:row>
      <xdr:rowOff>9091</xdr:rowOff>
    </xdr:from>
    <xdr:to>
      <xdr:col>3</xdr:col>
      <xdr:colOff>309636</xdr:colOff>
      <xdr:row>34</xdr:row>
      <xdr:rowOff>190933</xdr:rowOff>
    </xdr:to>
    <xdr:sp macro="" textlink="">
      <xdr:nvSpPr>
        <xdr:cNvPr id="57" name="Down Arrow 56"/>
        <xdr:cNvSpPr/>
      </xdr:nvSpPr>
      <xdr:spPr>
        <a:xfrm>
          <a:off x="291317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209757</xdr:colOff>
      <xdr:row>34</xdr:row>
      <xdr:rowOff>9091</xdr:rowOff>
    </xdr:from>
    <xdr:to>
      <xdr:col>4</xdr:col>
      <xdr:colOff>320843</xdr:colOff>
      <xdr:row>34</xdr:row>
      <xdr:rowOff>190933</xdr:rowOff>
    </xdr:to>
    <xdr:sp macro="" textlink="">
      <xdr:nvSpPr>
        <xdr:cNvPr id="58" name="Down Arrow 57"/>
        <xdr:cNvSpPr/>
      </xdr:nvSpPr>
      <xdr:spPr>
        <a:xfrm>
          <a:off x="34387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220962</xdr:colOff>
      <xdr:row>33</xdr:row>
      <xdr:rowOff>199591</xdr:rowOff>
    </xdr:from>
    <xdr:to>
      <xdr:col>5</xdr:col>
      <xdr:colOff>332048</xdr:colOff>
      <xdr:row>34</xdr:row>
      <xdr:rowOff>179727</xdr:rowOff>
    </xdr:to>
    <xdr:sp macro="" textlink="">
      <xdr:nvSpPr>
        <xdr:cNvPr id="59" name="Down Arrow 58"/>
        <xdr:cNvSpPr/>
      </xdr:nvSpPr>
      <xdr:spPr>
        <a:xfrm>
          <a:off x="396428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176139</xdr:colOff>
      <xdr:row>33</xdr:row>
      <xdr:rowOff>199591</xdr:rowOff>
    </xdr:from>
    <xdr:to>
      <xdr:col>6</xdr:col>
      <xdr:colOff>287225</xdr:colOff>
      <xdr:row>34</xdr:row>
      <xdr:rowOff>179727</xdr:rowOff>
    </xdr:to>
    <xdr:sp macro="" textlink="">
      <xdr:nvSpPr>
        <xdr:cNvPr id="60" name="Down Arrow 59"/>
        <xdr:cNvSpPr/>
      </xdr:nvSpPr>
      <xdr:spPr>
        <a:xfrm>
          <a:off x="443381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164933</xdr:colOff>
      <xdr:row>33</xdr:row>
      <xdr:rowOff>199591</xdr:rowOff>
    </xdr:from>
    <xdr:to>
      <xdr:col>7</xdr:col>
      <xdr:colOff>276019</xdr:colOff>
      <xdr:row>34</xdr:row>
      <xdr:rowOff>179727</xdr:rowOff>
    </xdr:to>
    <xdr:sp macro="" textlink="">
      <xdr:nvSpPr>
        <xdr:cNvPr id="61" name="Down Arrow 60"/>
        <xdr:cNvSpPr/>
      </xdr:nvSpPr>
      <xdr:spPr>
        <a:xfrm>
          <a:off x="498458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176140</xdr:colOff>
      <xdr:row>33</xdr:row>
      <xdr:rowOff>199591</xdr:rowOff>
    </xdr:from>
    <xdr:to>
      <xdr:col>8</xdr:col>
      <xdr:colOff>287226</xdr:colOff>
      <xdr:row>34</xdr:row>
      <xdr:rowOff>179727</xdr:rowOff>
    </xdr:to>
    <xdr:sp macro="" textlink="">
      <xdr:nvSpPr>
        <xdr:cNvPr id="62" name="Down Arrow 61"/>
        <xdr:cNvSpPr/>
      </xdr:nvSpPr>
      <xdr:spPr>
        <a:xfrm>
          <a:off x="5510140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254580</xdr:colOff>
      <xdr:row>34</xdr:row>
      <xdr:rowOff>9091</xdr:rowOff>
    </xdr:from>
    <xdr:to>
      <xdr:col>9</xdr:col>
      <xdr:colOff>365666</xdr:colOff>
      <xdr:row>34</xdr:row>
      <xdr:rowOff>190933</xdr:rowOff>
    </xdr:to>
    <xdr:sp macro="" textlink="">
      <xdr:nvSpPr>
        <xdr:cNvPr id="63" name="Down Arrow 62"/>
        <xdr:cNvSpPr/>
      </xdr:nvSpPr>
      <xdr:spPr>
        <a:xfrm>
          <a:off x="6102930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220962</xdr:colOff>
      <xdr:row>34</xdr:row>
      <xdr:rowOff>9091</xdr:rowOff>
    </xdr:from>
    <xdr:to>
      <xdr:col>10</xdr:col>
      <xdr:colOff>332048</xdr:colOff>
      <xdr:row>34</xdr:row>
      <xdr:rowOff>190933</xdr:rowOff>
    </xdr:to>
    <xdr:sp macro="" textlink="">
      <xdr:nvSpPr>
        <xdr:cNvPr id="64" name="Down Arrow 63"/>
        <xdr:cNvSpPr/>
      </xdr:nvSpPr>
      <xdr:spPr>
        <a:xfrm>
          <a:off x="658366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187345</xdr:colOff>
      <xdr:row>34</xdr:row>
      <xdr:rowOff>9091</xdr:rowOff>
    </xdr:from>
    <xdr:to>
      <xdr:col>11</xdr:col>
      <xdr:colOff>298431</xdr:colOff>
      <xdr:row>34</xdr:row>
      <xdr:rowOff>190933</xdr:rowOff>
    </xdr:to>
    <xdr:sp macro="" textlink="">
      <xdr:nvSpPr>
        <xdr:cNvPr id="65" name="Down Arrow 64"/>
        <xdr:cNvSpPr/>
      </xdr:nvSpPr>
      <xdr:spPr>
        <a:xfrm>
          <a:off x="7064395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209758</xdr:colOff>
      <xdr:row>34</xdr:row>
      <xdr:rowOff>9091</xdr:rowOff>
    </xdr:from>
    <xdr:to>
      <xdr:col>12</xdr:col>
      <xdr:colOff>320844</xdr:colOff>
      <xdr:row>34</xdr:row>
      <xdr:rowOff>190933</xdr:rowOff>
    </xdr:to>
    <xdr:sp macro="" textlink="">
      <xdr:nvSpPr>
        <xdr:cNvPr id="66" name="Down Arrow 65"/>
        <xdr:cNvSpPr/>
      </xdr:nvSpPr>
      <xdr:spPr>
        <a:xfrm>
          <a:off x="7601158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232169</xdr:colOff>
      <xdr:row>33</xdr:row>
      <xdr:rowOff>199591</xdr:rowOff>
    </xdr:from>
    <xdr:to>
      <xdr:col>13</xdr:col>
      <xdr:colOff>343255</xdr:colOff>
      <xdr:row>34</xdr:row>
      <xdr:rowOff>179727</xdr:rowOff>
    </xdr:to>
    <xdr:sp macro="" textlink="">
      <xdr:nvSpPr>
        <xdr:cNvPr id="67" name="Down Arrow 66"/>
        <xdr:cNvSpPr/>
      </xdr:nvSpPr>
      <xdr:spPr>
        <a:xfrm>
          <a:off x="8137919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209757</xdr:colOff>
      <xdr:row>33</xdr:row>
      <xdr:rowOff>199591</xdr:rowOff>
    </xdr:from>
    <xdr:to>
      <xdr:col>14</xdr:col>
      <xdr:colOff>320843</xdr:colOff>
      <xdr:row>34</xdr:row>
      <xdr:rowOff>179727</xdr:rowOff>
    </xdr:to>
    <xdr:sp macro="" textlink="">
      <xdr:nvSpPr>
        <xdr:cNvPr id="68" name="Down Arrow 67"/>
        <xdr:cNvSpPr/>
      </xdr:nvSpPr>
      <xdr:spPr>
        <a:xfrm>
          <a:off x="8629857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198552</xdr:colOff>
      <xdr:row>33</xdr:row>
      <xdr:rowOff>199591</xdr:rowOff>
    </xdr:from>
    <xdr:to>
      <xdr:col>15</xdr:col>
      <xdr:colOff>309638</xdr:colOff>
      <xdr:row>34</xdr:row>
      <xdr:rowOff>179727</xdr:rowOff>
    </xdr:to>
    <xdr:sp macro="" textlink="">
      <xdr:nvSpPr>
        <xdr:cNvPr id="69" name="Down Arrow 68"/>
        <xdr:cNvSpPr/>
      </xdr:nvSpPr>
      <xdr:spPr>
        <a:xfrm>
          <a:off x="913300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220964</xdr:colOff>
      <xdr:row>33</xdr:row>
      <xdr:rowOff>199591</xdr:rowOff>
    </xdr:from>
    <xdr:to>
      <xdr:col>16</xdr:col>
      <xdr:colOff>332050</xdr:colOff>
      <xdr:row>34</xdr:row>
      <xdr:rowOff>179727</xdr:rowOff>
    </xdr:to>
    <xdr:sp macro="" textlink="">
      <xdr:nvSpPr>
        <xdr:cNvPr id="70" name="Down Arrow 69"/>
        <xdr:cNvSpPr/>
      </xdr:nvSpPr>
      <xdr:spPr>
        <a:xfrm>
          <a:off x="9669764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220964</xdr:colOff>
      <xdr:row>34</xdr:row>
      <xdr:rowOff>9091</xdr:rowOff>
    </xdr:from>
    <xdr:to>
      <xdr:col>17</xdr:col>
      <xdr:colOff>332050</xdr:colOff>
      <xdr:row>34</xdr:row>
      <xdr:rowOff>190933</xdr:rowOff>
    </xdr:to>
    <xdr:sp macro="" textlink="">
      <xdr:nvSpPr>
        <xdr:cNvPr id="71" name="Down Arrow 70"/>
        <xdr:cNvSpPr/>
      </xdr:nvSpPr>
      <xdr:spPr>
        <a:xfrm>
          <a:off x="10184114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243375</xdr:colOff>
      <xdr:row>33</xdr:row>
      <xdr:rowOff>199591</xdr:rowOff>
    </xdr:from>
    <xdr:to>
      <xdr:col>18</xdr:col>
      <xdr:colOff>354461</xdr:colOff>
      <xdr:row>34</xdr:row>
      <xdr:rowOff>179727</xdr:rowOff>
    </xdr:to>
    <xdr:sp macro="" textlink="">
      <xdr:nvSpPr>
        <xdr:cNvPr id="72" name="Down Arrow 71"/>
        <xdr:cNvSpPr/>
      </xdr:nvSpPr>
      <xdr:spPr>
        <a:xfrm>
          <a:off x="10720875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209758</xdr:colOff>
      <xdr:row>33</xdr:row>
      <xdr:rowOff>199591</xdr:rowOff>
    </xdr:from>
    <xdr:to>
      <xdr:col>19</xdr:col>
      <xdr:colOff>320844</xdr:colOff>
      <xdr:row>34</xdr:row>
      <xdr:rowOff>179727</xdr:rowOff>
    </xdr:to>
    <xdr:sp macro="" textlink="">
      <xdr:nvSpPr>
        <xdr:cNvPr id="74" name="Down Arrow 73"/>
        <xdr:cNvSpPr/>
      </xdr:nvSpPr>
      <xdr:spPr>
        <a:xfrm>
          <a:off x="11715958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254581</xdr:colOff>
      <xdr:row>34</xdr:row>
      <xdr:rowOff>9091</xdr:rowOff>
    </xdr:from>
    <xdr:to>
      <xdr:col>20</xdr:col>
      <xdr:colOff>365667</xdr:colOff>
      <xdr:row>34</xdr:row>
      <xdr:rowOff>190933</xdr:rowOff>
    </xdr:to>
    <xdr:sp macro="" textlink="">
      <xdr:nvSpPr>
        <xdr:cNvPr id="75" name="Down Arrow 74"/>
        <xdr:cNvSpPr/>
      </xdr:nvSpPr>
      <xdr:spPr>
        <a:xfrm>
          <a:off x="12275131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243376</xdr:colOff>
      <xdr:row>33</xdr:row>
      <xdr:rowOff>199591</xdr:rowOff>
    </xdr:from>
    <xdr:to>
      <xdr:col>21</xdr:col>
      <xdr:colOff>354462</xdr:colOff>
      <xdr:row>34</xdr:row>
      <xdr:rowOff>179727</xdr:rowOff>
    </xdr:to>
    <xdr:sp macro="" textlink="">
      <xdr:nvSpPr>
        <xdr:cNvPr id="76" name="Down Arrow 75"/>
        <xdr:cNvSpPr/>
      </xdr:nvSpPr>
      <xdr:spPr>
        <a:xfrm>
          <a:off x="12778276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254583</xdr:colOff>
      <xdr:row>33</xdr:row>
      <xdr:rowOff>199591</xdr:rowOff>
    </xdr:from>
    <xdr:to>
      <xdr:col>22</xdr:col>
      <xdr:colOff>365669</xdr:colOff>
      <xdr:row>34</xdr:row>
      <xdr:rowOff>179727</xdr:rowOff>
    </xdr:to>
    <xdr:sp macro="" textlink="">
      <xdr:nvSpPr>
        <xdr:cNvPr id="77" name="Down Arrow 76"/>
        <xdr:cNvSpPr/>
      </xdr:nvSpPr>
      <xdr:spPr>
        <a:xfrm>
          <a:off x="13303833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254582</xdr:colOff>
      <xdr:row>33</xdr:row>
      <xdr:rowOff>199591</xdr:rowOff>
    </xdr:from>
    <xdr:to>
      <xdr:col>23</xdr:col>
      <xdr:colOff>365668</xdr:colOff>
      <xdr:row>34</xdr:row>
      <xdr:rowOff>179727</xdr:rowOff>
    </xdr:to>
    <xdr:sp macro="" textlink="">
      <xdr:nvSpPr>
        <xdr:cNvPr id="78" name="Down Arrow 77"/>
        <xdr:cNvSpPr/>
      </xdr:nvSpPr>
      <xdr:spPr>
        <a:xfrm>
          <a:off x="13818182" y="6857566"/>
          <a:ext cx="111086" cy="18016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254582</xdr:colOff>
      <xdr:row>34</xdr:row>
      <xdr:rowOff>9091</xdr:rowOff>
    </xdr:from>
    <xdr:to>
      <xdr:col>24</xdr:col>
      <xdr:colOff>365668</xdr:colOff>
      <xdr:row>34</xdr:row>
      <xdr:rowOff>190933</xdr:rowOff>
    </xdr:to>
    <xdr:sp macro="" textlink="">
      <xdr:nvSpPr>
        <xdr:cNvPr id="79" name="Down Arrow 78"/>
        <xdr:cNvSpPr/>
      </xdr:nvSpPr>
      <xdr:spPr>
        <a:xfrm>
          <a:off x="14332532" y="6867091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212223</xdr:colOff>
      <xdr:row>44</xdr:row>
      <xdr:rowOff>9755</xdr:rowOff>
    </xdr:from>
    <xdr:to>
      <xdr:col>2</xdr:col>
      <xdr:colOff>340789</xdr:colOff>
      <xdr:row>45</xdr:row>
      <xdr:rowOff>171220</xdr:rowOff>
    </xdr:to>
    <xdr:sp macro="" textlink="">
      <xdr:nvSpPr>
        <xdr:cNvPr id="81" name="Down Arrow 80"/>
        <xdr:cNvSpPr/>
      </xdr:nvSpPr>
      <xdr:spPr>
        <a:xfrm>
          <a:off x="2412498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234633</xdr:colOff>
      <xdr:row>44</xdr:row>
      <xdr:rowOff>20960</xdr:rowOff>
    </xdr:from>
    <xdr:to>
      <xdr:col>3</xdr:col>
      <xdr:colOff>363199</xdr:colOff>
      <xdr:row>45</xdr:row>
      <xdr:rowOff>182425</xdr:rowOff>
    </xdr:to>
    <xdr:sp macro="" textlink="">
      <xdr:nvSpPr>
        <xdr:cNvPr id="82" name="Down Arrow 81"/>
        <xdr:cNvSpPr/>
      </xdr:nvSpPr>
      <xdr:spPr>
        <a:xfrm>
          <a:off x="294925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201017</xdr:colOff>
      <xdr:row>44</xdr:row>
      <xdr:rowOff>9754</xdr:rowOff>
    </xdr:from>
    <xdr:to>
      <xdr:col>4</xdr:col>
      <xdr:colOff>329583</xdr:colOff>
      <xdr:row>45</xdr:row>
      <xdr:rowOff>171219</xdr:rowOff>
    </xdr:to>
    <xdr:sp macro="" textlink="">
      <xdr:nvSpPr>
        <xdr:cNvPr id="83" name="Down Arrow 82"/>
        <xdr:cNvSpPr/>
      </xdr:nvSpPr>
      <xdr:spPr>
        <a:xfrm>
          <a:off x="3429992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189810</xdr:colOff>
      <xdr:row>44</xdr:row>
      <xdr:rowOff>9755</xdr:rowOff>
    </xdr:from>
    <xdr:to>
      <xdr:col>5</xdr:col>
      <xdr:colOff>318376</xdr:colOff>
      <xdr:row>45</xdr:row>
      <xdr:rowOff>171220</xdr:rowOff>
    </xdr:to>
    <xdr:sp macro="" textlink="">
      <xdr:nvSpPr>
        <xdr:cNvPr id="84" name="Down Arrow 83"/>
        <xdr:cNvSpPr/>
      </xdr:nvSpPr>
      <xdr:spPr>
        <a:xfrm>
          <a:off x="3933135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156194</xdr:colOff>
      <xdr:row>44</xdr:row>
      <xdr:rowOff>9755</xdr:rowOff>
    </xdr:from>
    <xdr:to>
      <xdr:col>6</xdr:col>
      <xdr:colOff>284760</xdr:colOff>
      <xdr:row>45</xdr:row>
      <xdr:rowOff>171220</xdr:rowOff>
    </xdr:to>
    <xdr:sp macro="" textlink="">
      <xdr:nvSpPr>
        <xdr:cNvPr id="85" name="Down Arrow 84"/>
        <xdr:cNvSpPr/>
      </xdr:nvSpPr>
      <xdr:spPr>
        <a:xfrm>
          <a:off x="4413869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178604</xdr:colOff>
      <xdr:row>44</xdr:row>
      <xdr:rowOff>20960</xdr:rowOff>
    </xdr:from>
    <xdr:to>
      <xdr:col>7</xdr:col>
      <xdr:colOff>307170</xdr:colOff>
      <xdr:row>45</xdr:row>
      <xdr:rowOff>182425</xdr:rowOff>
    </xdr:to>
    <xdr:sp macro="" textlink="">
      <xdr:nvSpPr>
        <xdr:cNvPr id="86" name="Down Arrow 85"/>
        <xdr:cNvSpPr/>
      </xdr:nvSpPr>
      <xdr:spPr>
        <a:xfrm>
          <a:off x="4998254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189812</xdr:colOff>
      <xdr:row>44</xdr:row>
      <xdr:rowOff>20960</xdr:rowOff>
    </xdr:from>
    <xdr:to>
      <xdr:col>8</xdr:col>
      <xdr:colOff>318378</xdr:colOff>
      <xdr:row>45</xdr:row>
      <xdr:rowOff>182425</xdr:rowOff>
    </xdr:to>
    <xdr:sp macro="" textlink="">
      <xdr:nvSpPr>
        <xdr:cNvPr id="87" name="Down Arrow 86"/>
        <xdr:cNvSpPr/>
      </xdr:nvSpPr>
      <xdr:spPr>
        <a:xfrm>
          <a:off x="552381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201016</xdr:colOff>
      <xdr:row>44</xdr:row>
      <xdr:rowOff>9755</xdr:rowOff>
    </xdr:from>
    <xdr:to>
      <xdr:col>9</xdr:col>
      <xdr:colOff>329582</xdr:colOff>
      <xdr:row>45</xdr:row>
      <xdr:rowOff>171220</xdr:rowOff>
    </xdr:to>
    <xdr:sp macro="" textlink="">
      <xdr:nvSpPr>
        <xdr:cNvPr id="88" name="Down Arrow 87"/>
        <xdr:cNvSpPr/>
      </xdr:nvSpPr>
      <xdr:spPr>
        <a:xfrm>
          <a:off x="60493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178605</xdr:colOff>
      <xdr:row>43</xdr:row>
      <xdr:rowOff>200255</xdr:rowOff>
    </xdr:from>
    <xdr:to>
      <xdr:col>10</xdr:col>
      <xdr:colOff>307171</xdr:colOff>
      <xdr:row>45</xdr:row>
      <xdr:rowOff>160014</xdr:rowOff>
    </xdr:to>
    <xdr:sp macro="" textlink="">
      <xdr:nvSpPr>
        <xdr:cNvPr id="89" name="Down Arrow 88"/>
        <xdr:cNvSpPr/>
      </xdr:nvSpPr>
      <xdr:spPr>
        <a:xfrm>
          <a:off x="6541305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156192</xdr:colOff>
      <xdr:row>44</xdr:row>
      <xdr:rowOff>20960</xdr:rowOff>
    </xdr:from>
    <xdr:to>
      <xdr:col>11</xdr:col>
      <xdr:colOff>284758</xdr:colOff>
      <xdr:row>45</xdr:row>
      <xdr:rowOff>182425</xdr:rowOff>
    </xdr:to>
    <xdr:sp macro="" textlink="">
      <xdr:nvSpPr>
        <xdr:cNvPr id="90" name="Down Arrow 89"/>
        <xdr:cNvSpPr/>
      </xdr:nvSpPr>
      <xdr:spPr>
        <a:xfrm>
          <a:off x="7033242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122576</xdr:colOff>
      <xdr:row>44</xdr:row>
      <xdr:rowOff>9754</xdr:rowOff>
    </xdr:from>
    <xdr:to>
      <xdr:col>12</xdr:col>
      <xdr:colOff>251142</xdr:colOff>
      <xdr:row>45</xdr:row>
      <xdr:rowOff>171219</xdr:rowOff>
    </xdr:to>
    <xdr:sp macro="" textlink="">
      <xdr:nvSpPr>
        <xdr:cNvPr id="91" name="Down Arrow 90"/>
        <xdr:cNvSpPr/>
      </xdr:nvSpPr>
      <xdr:spPr>
        <a:xfrm>
          <a:off x="7513976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201016</xdr:colOff>
      <xdr:row>44</xdr:row>
      <xdr:rowOff>9755</xdr:rowOff>
    </xdr:from>
    <xdr:to>
      <xdr:col>13</xdr:col>
      <xdr:colOff>329582</xdr:colOff>
      <xdr:row>45</xdr:row>
      <xdr:rowOff>171220</xdr:rowOff>
    </xdr:to>
    <xdr:sp macro="" textlink="">
      <xdr:nvSpPr>
        <xdr:cNvPr id="92" name="Down Arrow 91"/>
        <xdr:cNvSpPr/>
      </xdr:nvSpPr>
      <xdr:spPr>
        <a:xfrm>
          <a:off x="81067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167399</xdr:colOff>
      <xdr:row>43</xdr:row>
      <xdr:rowOff>200255</xdr:rowOff>
    </xdr:from>
    <xdr:to>
      <xdr:col>14</xdr:col>
      <xdr:colOff>295965</xdr:colOff>
      <xdr:row>45</xdr:row>
      <xdr:rowOff>160014</xdr:rowOff>
    </xdr:to>
    <xdr:sp macro="" textlink="">
      <xdr:nvSpPr>
        <xdr:cNvPr id="93" name="Down Arrow 92"/>
        <xdr:cNvSpPr/>
      </xdr:nvSpPr>
      <xdr:spPr>
        <a:xfrm>
          <a:off x="8587499" y="8991830"/>
          <a:ext cx="128566" cy="350284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189810</xdr:colOff>
      <xdr:row>44</xdr:row>
      <xdr:rowOff>20960</xdr:rowOff>
    </xdr:from>
    <xdr:to>
      <xdr:col>15</xdr:col>
      <xdr:colOff>318376</xdr:colOff>
      <xdr:row>45</xdr:row>
      <xdr:rowOff>182425</xdr:rowOff>
    </xdr:to>
    <xdr:sp macro="" textlink="">
      <xdr:nvSpPr>
        <xdr:cNvPr id="94" name="Down Arrow 93"/>
        <xdr:cNvSpPr/>
      </xdr:nvSpPr>
      <xdr:spPr>
        <a:xfrm>
          <a:off x="912426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156193</xdr:colOff>
      <xdr:row>44</xdr:row>
      <xdr:rowOff>9754</xdr:rowOff>
    </xdr:from>
    <xdr:to>
      <xdr:col>16</xdr:col>
      <xdr:colOff>284759</xdr:colOff>
      <xdr:row>45</xdr:row>
      <xdr:rowOff>171219</xdr:rowOff>
    </xdr:to>
    <xdr:sp macro="" textlink="">
      <xdr:nvSpPr>
        <xdr:cNvPr id="95" name="Down Arrow 94"/>
        <xdr:cNvSpPr/>
      </xdr:nvSpPr>
      <xdr:spPr>
        <a:xfrm>
          <a:off x="9604993" y="900135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201016</xdr:colOff>
      <xdr:row>44</xdr:row>
      <xdr:rowOff>9755</xdr:rowOff>
    </xdr:from>
    <xdr:to>
      <xdr:col>17</xdr:col>
      <xdr:colOff>329582</xdr:colOff>
      <xdr:row>45</xdr:row>
      <xdr:rowOff>171220</xdr:rowOff>
    </xdr:to>
    <xdr:sp macro="" textlink="">
      <xdr:nvSpPr>
        <xdr:cNvPr id="96" name="Down Arrow 95"/>
        <xdr:cNvSpPr/>
      </xdr:nvSpPr>
      <xdr:spPr>
        <a:xfrm>
          <a:off x="10164166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167399</xdr:colOff>
      <xdr:row>44</xdr:row>
      <xdr:rowOff>0</xdr:rowOff>
    </xdr:from>
    <xdr:to>
      <xdr:col>18</xdr:col>
      <xdr:colOff>295965</xdr:colOff>
      <xdr:row>45</xdr:row>
      <xdr:rowOff>174891</xdr:rowOff>
    </xdr:to>
    <xdr:sp macro="" textlink="">
      <xdr:nvSpPr>
        <xdr:cNvPr id="97" name="Down Arrow 96"/>
        <xdr:cNvSpPr/>
      </xdr:nvSpPr>
      <xdr:spPr>
        <a:xfrm>
          <a:off x="2341340" y="1955910"/>
          <a:ext cx="128566" cy="37051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167399</xdr:colOff>
      <xdr:row>43</xdr:row>
      <xdr:rowOff>200254</xdr:rowOff>
    </xdr:from>
    <xdr:to>
      <xdr:col>19</xdr:col>
      <xdr:colOff>295965</xdr:colOff>
      <xdr:row>45</xdr:row>
      <xdr:rowOff>171219</xdr:rowOff>
    </xdr:to>
    <xdr:sp macro="" textlink="">
      <xdr:nvSpPr>
        <xdr:cNvPr id="99" name="Down Arrow 98"/>
        <xdr:cNvSpPr/>
      </xdr:nvSpPr>
      <xdr:spPr>
        <a:xfrm>
          <a:off x="2834399" y="1769078"/>
          <a:ext cx="128566" cy="36317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212222</xdr:colOff>
      <xdr:row>44</xdr:row>
      <xdr:rowOff>9755</xdr:rowOff>
    </xdr:from>
    <xdr:to>
      <xdr:col>20</xdr:col>
      <xdr:colOff>340788</xdr:colOff>
      <xdr:row>45</xdr:row>
      <xdr:rowOff>171220</xdr:rowOff>
    </xdr:to>
    <xdr:sp macro="" textlink="">
      <xdr:nvSpPr>
        <xdr:cNvPr id="100" name="Down Arrow 99"/>
        <xdr:cNvSpPr/>
      </xdr:nvSpPr>
      <xdr:spPr>
        <a:xfrm>
          <a:off x="3372281" y="178028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21</xdr:col>
      <xdr:colOff>234637</xdr:colOff>
      <xdr:row>44</xdr:row>
      <xdr:rowOff>9755</xdr:rowOff>
    </xdr:from>
    <xdr:to>
      <xdr:col>21</xdr:col>
      <xdr:colOff>363203</xdr:colOff>
      <xdr:row>45</xdr:row>
      <xdr:rowOff>171220</xdr:rowOff>
    </xdr:to>
    <xdr:sp macro="" textlink="">
      <xdr:nvSpPr>
        <xdr:cNvPr id="101" name="Down Arrow 100"/>
        <xdr:cNvSpPr/>
      </xdr:nvSpPr>
      <xdr:spPr>
        <a:xfrm>
          <a:off x="12769537" y="9001355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22</xdr:col>
      <xdr:colOff>257048</xdr:colOff>
      <xdr:row>44</xdr:row>
      <xdr:rowOff>20960</xdr:rowOff>
    </xdr:from>
    <xdr:to>
      <xdr:col>22</xdr:col>
      <xdr:colOff>385614</xdr:colOff>
      <xdr:row>45</xdr:row>
      <xdr:rowOff>182425</xdr:rowOff>
    </xdr:to>
    <xdr:sp macro="" textlink="">
      <xdr:nvSpPr>
        <xdr:cNvPr id="102" name="Down Arrow 101"/>
        <xdr:cNvSpPr/>
      </xdr:nvSpPr>
      <xdr:spPr>
        <a:xfrm>
          <a:off x="13306298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23</xdr:col>
      <xdr:colOff>257050</xdr:colOff>
      <xdr:row>44</xdr:row>
      <xdr:rowOff>20960</xdr:rowOff>
    </xdr:from>
    <xdr:to>
      <xdr:col>23</xdr:col>
      <xdr:colOff>385616</xdr:colOff>
      <xdr:row>45</xdr:row>
      <xdr:rowOff>182425</xdr:rowOff>
    </xdr:to>
    <xdr:sp macro="" textlink="">
      <xdr:nvSpPr>
        <xdr:cNvPr id="103" name="Down Arrow 102"/>
        <xdr:cNvSpPr/>
      </xdr:nvSpPr>
      <xdr:spPr>
        <a:xfrm>
          <a:off x="13820650" y="9012560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199115</xdr:colOff>
      <xdr:row>26</xdr:row>
      <xdr:rowOff>14927</xdr:rowOff>
    </xdr:from>
    <xdr:to>
      <xdr:col>24</xdr:col>
      <xdr:colOff>310201</xdr:colOff>
      <xdr:row>27</xdr:row>
      <xdr:rowOff>166592</xdr:rowOff>
    </xdr:to>
    <xdr:sp macro="" textlink="">
      <xdr:nvSpPr>
        <xdr:cNvPr id="104" name="Down Arrow 103"/>
        <xdr:cNvSpPr/>
      </xdr:nvSpPr>
      <xdr:spPr>
        <a:xfrm>
          <a:off x="13612556" y="5192045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192996</xdr:colOff>
      <xdr:row>26</xdr:row>
      <xdr:rowOff>6885</xdr:rowOff>
    </xdr:from>
    <xdr:to>
      <xdr:col>10</xdr:col>
      <xdr:colOff>315191</xdr:colOff>
      <xdr:row>27</xdr:row>
      <xdr:rowOff>178171</xdr:rowOff>
    </xdr:to>
    <xdr:sp macro="" textlink="">
      <xdr:nvSpPr>
        <xdr:cNvPr id="105" name="Down Arrow 104"/>
        <xdr:cNvSpPr/>
      </xdr:nvSpPr>
      <xdr:spPr>
        <a:xfrm>
          <a:off x="6555696" y="5140860"/>
          <a:ext cx="122195" cy="36178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243376</xdr:colOff>
      <xdr:row>33</xdr:row>
      <xdr:rowOff>199591</xdr:rowOff>
    </xdr:from>
    <xdr:to>
      <xdr:col>25</xdr:col>
      <xdr:colOff>354462</xdr:colOff>
      <xdr:row>34</xdr:row>
      <xdr:rowOff>179727</xdr:rowOff>
    </xdr:to>
    <xdr:sp macro="" textlink="">
      <xdr:nvSpPr>
        <xdr:cNvPr id="107" name="Down Arrow 106"/>
        <xdr:cNvSpPr/>
      </xdr:nvSpPr>
      <xdr:spPr>
        <a:xfrm>
          <a:off x="14642935" y="6911915"/>
          <a:ext cx="111086" cy="18184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265790</xdr:colOff>
      <xdr:row>34</xdr:row>
      <xdr:rowOff>9091</xdr:rowOff>
    </xdr:from>
    <xdr:to>
      <xdr:col>26</xdr:col>
      <xdr:colOff>376876</xdr:colOff>
      <xdr:row>34</xdr:row>
      <xdr:rowOff>190933</xdr:rowOff>
    </xdr:to>
    <xdr:sp macro="" textlink="">
      <xdr:nvSpPr>
        <xdr:cNvPr id="108" name="Down Arrow 107"/>
        <xdr:cNvSpPr/>
      </xdr:nvSpPr>
      <xdr:spPr>
        <a:xfrm>
          <a:off x="15270466" y="6923120"/>
          <a:ext cx="111086" cy="18184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167399</xdr:colOff>
      <xdr:row>44</xdr:row>
      <xdr:rowOff>9755</xdr:rowOff>
    </xdr:from>
    <xdr:to>
      <xdr:col>24</xdr:col>
      <xdr:colOff>295965</xdr:colOff>
      <xdr:row>45</xdr:row>
      <xdr:rowOff>171220</xdr:rowOff>
    </xdr:to>
    <xdr:sp macro="" textlink="">
      <xdr:nvSpPr>
        <xdr:cNvPr id="109" name="Down Arrow 108"/>
        <xdr:cNvSpPr/>
      </xdr:nvSpPr>
      <xdr:spPr>
        <a:xfrm>
          <a:off x="13580840" y="9075314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189813</xdr:colOff>
      <xdr:row>44</xdr:row>
      <xdr:rowOff>9754</xdr:rowOff>
    </xdr:from>
    <xdr:to>
      <xdr:col>25</xdr:col>
      <xdr:colOff>318379</xdr:colOff>
      <xdr:row>45</xdr:row>
      <xdr:rowOff>171219</xdr:rowOff>
    </xdr:to>
    <xdr:sp macro="" textlink="">
      <xdr:nvSpPr>
        <xdr:cNvPr id="111" name="Down Arrow 110"/>
        <xdr:cNvSpPr/>
      </xdr:nvSpPr>
      <xdr:spPr>
        <a:xfrm>
          <a:off x="14555754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189814</xdr:colOff>
      <xdr:row>44</xdr:row>
      <xdr:rowOff>9754</xdr:rowOff>
    </xdr:from>
    <xdr:to>
      <xdr:col>26</xdr:col>
      <xdr:colOff>318380</xdr:colOff>
      <xdr:row>45</xdr:row>
      <xdr:rowOff>171219</xdr:rowOff>
    </xdr:to>
    <xdr:sp macro="" textlink="">
      <xdr:nvSpPr>
        <xdr:cNvPr id="112" name="Down Arrow 111"/>
        <xdr:cNvSpPr/>
      </xdr:nvSpPr>
      <xdr:spPr>
        <a:xfrm>
          <a:off x="15037608" y="9075313"/>
          <a:ext cx="128566" cy="3519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187908</xdr:colOff>
      <xdr:row>26</xdr:row>
      <xdr:rowOff>26133</xdr:rowOff>
    </xdr:from>
    <xdr:to>
      <xdr:col>26</xdr:col>
      <xdr:colOff>298994</xdr:colOff>
      <xdr:row>27</xdr:row>
      <xdr:rowOff>177798</xdr:rowOff>
    </xdr:to>
    <xdr:sp macro="" textlink="">
      <xdr:nvSpPr>
        <xdr:cNvPr id="113" name="Down Arrow 112"/>
        <xdr:cNvSpPr/>
      </xdr:nvSpPr>
      <xdr:spPr>
        <a:xfrm>
          <a:off x="15035702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176703</xdr:colOff>
      <xdr:row>26</xdr:row>
      <xdr:rowOff>26133</xdr:rowOff>
    </xdr:from>
    <xdr:to>
      <xdr:col>25</xdr:col>
      <xdr:colOff>287789</xdr:colOff>
      <xdr:row>27</xdr:row>
      <xdr:rowOff>177798</xdr:rowOff>
    </xdr:to>
    <xdr:sp macro="" textlink="">
      <xdr:nvSpPr>
        <xdr:cNvPr id="114" name="Down Arrow 113"/>
        <xdr:cNvSpPr/>
      </xdr:nvSpPr>
      <xdr:spPr>
        <a:xfrm>
          <a:off x="14542644" y="5203251"/>
          <a:ext cx="111086" cy="34216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194628</xdr:colOff>
      <xdr:row>2</xdr:row>
      <xdr:rowOff>195045</xdr:rowOff>
    </xdr:from>
    <xdr:to>
      <xdr:col>25</xdr:col>
      <xdr:colOff>305714</xdr:colOff>
      <xdr:row>4</xdr:row>
      <xdr:rowOff>179221</xdr:rowOff>
    </xdr:to>
    <xdr:sp macro="" textlink="">
      <xdr:nvSpPr>
        <xdr:cNvPr id="116" name="Down Arrow 115"/>
        <xdr:cNvSpPr/>
      </xdr:nvSpPr>
      <xdr:spPr>
        <a:xfrm>
          <a:off x="14560569" y="609663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201351</xdr:colOff>
      <xdr:row>2</xdr:row>
      <xdr:rowOff>190563</xdr:rowOff>
    </xdr:from>
    <xdr:to>
      <xdr:col>26</xdr:col>
      <xdr:colOff>312437</xdr:colOff>
      <xdr:row>4</xdr:row>
      <xdr:rowOff>174739</xdr:rowOff>
    </xdr:to>
    <xdr:sp macro="" textlink="">
      <xdr:nvSpPr>
        <xdr:cNvPr id="117" name="Down Arrow 116"/>
        <xdr:cNvSpPr/>
      </xdr:nvSpPr>
      <xdr:spPr>
        <a:xfrm>
          <a:off x="15049145" y="605181"/>
          <a:ext cx="111086" cy="376382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tabSelected="1" zoomScaleNormal="100" workbookViewId="0">
      <pane xSplit="1" topLeftCell="B1" activePane="topRight" state="frozen"/>
      <selection pane="topRight" activeCell="E9" sqref="E9"/>
    </sheetView>
  </sheetViews>
  <sheetFormatPr defaultRowHeight="15" x14ac:dyDescent="0.25"/>
  <cols>
    <col min="1" max="1" width="10.42578125" customWidth="1"/>
    <col min="2" max="2" width="12.140625" customWidth="1"/>
    <col min="3" max="3" width="10.85546875" customWidth="1"/>
    <col min="4" max="4" width="7.42578125" customWidth="1"/>
    <col min="5" max="5" width="10" customWidth="1"/>
    <col min="6" max="6" width="10.5703125" customWidth="1"/>
    <col min="7" max="7" width="10.28515625" customWidth="1"/>
    <col min="8" max="8" width="10.42578125" customWidth="1"/>
    <col min="9" max="9" width="10.5703125" customWidth="1"/>
    <col min="10" max="10" width="11.42578125" customWidth="1"/>
    <col min="11" max="11" width="11.140625" customWidth="1"/>
    <col min="12" max="12" width="11.42578125" customWidth="1"/>
    <col min="13" max="13" width="10.140625" customWidth="1"/>
    <col min="14" max="14" width="9.85546875" customWidth="1"/>
    <col min="15" max="15" width="11.42578125" customWidth="1"/>
    <col min="16" max="16" width="11.140625" customWidth="1"/>
    <col min="21" max="21" width="9.85546875" customWidth="1"/>
    <col min="22" max="23" width="9.7109375" customWidth="1"/>
    <col min="24" max="24" width="9.85546875" customWidth="1"/>
    <col min="25" max="25" width="11.28515625" customWidth="1"/>
    <col min="26" max="26" width="10" customWidth="1"/>
    <col min="27" max="27" width="9.85546875" customWidth="1"/>
    <col min="28" max="28" width="10.28515625" customWidth="1"/>
    <col min="29" max="29" width="9.85546875" customWidth="1"/>
    <col min="30" max="30" width="11.42578125" customWidth="1"/>
    <col min="35" max="35" width="11.140625" customWidth="1"/>
    <col min="40" max="40" width="11.140625" customWidth="1"/>
    <col min="42" max="42" width="10" customWidth="1"/>
    <col min="43" max="44" width="9.85546875" customWidth="1"/>
    <col min="46" max="46" width="11.28515625" customWidth="1"/>
  </cols>
  <sheetData>
    <row r="1" spans="1:46" ht="71.25" customHeight="1" thickBot="1" x14ac:dyDescent="0.3">
      <c r="A1" s="37" t="s">
        <v>0</v>
      </c>
      <c r="B1" s="38" t="s">
        <v>1</v>
      </c>
      <c r="C1" s="39" t="s">
        <v>2</v>
      </c>
      <c r="D1" s="37" t="s">
        <v>3</v>
      </c>
      <c r="E1" s="39" t="s">
        <v>4</v>
      </c>
      <c r="F1" s="18" t="s">
        <v>12</v>
      </c>
      <c r="G1" s="18" t="s">
        <v>75</v>
      </c>
      <c r="H1" s="18" t="s">
        <v>76</v>
      </c>
      <c r="I1" s="18" t="s">
        <v>77</v>
      </c>
      <c r="J1" s="39" t="s">
        <v>78</v>
      </c>
      <c r="K1" s="18" t="s">
        <v>79</v>
      </c>
      <c r="L1" s="18" t="s">
        <v>80</v>
      </c>
      <c r="M1" s="18" t="s">
        <v>81</v>
      </c>
      <c r="N1" s="18" t="s">
        <v>82</v>
      </c>
      <c r="O1" s="40" t="s">
        <v>83</v>
      </c>
      <c r="P1" s="5" t="s">
        <v>84</v>
      </c>
      <c r="Q1" s="5" t="s">
        <v>85</v>
      </c>
      <c r="R1" s="5" t="s">
        <v>86</v>
      </c>
      <c r="S1" s="5" t="s">
        <v>87</v>
      </c>
      <c r="T1" s="41" t="s">
        <v>88</v>
      </c>
      <c r="U1" s="18" t="s">
        <v>89</v>
      </c>
      <c r="V1" s="18" t="s">
        <v>90</v>
      </c>
      <c r="W1" s="18" t="s">
        <v>91</v>
      </c>
      <c r="X1" s="18" t="s">
        <v>92</v>
      </c>
      <c r="Y1" s="39" t="s">
        <v>93</v>
      </c>
      <c r="Z1" s="18" t="s">
        <v>94</v>
      </c>
      <c r="AA1" s="18" t="s">
        <v>95</v>
      </c>
      <c r="AB1" s="18" t="s">
        <v>96</v>
      </c>
      <c r="AC1" s="18" t="s">
        <v>97</v>
      </c>
      <c r="AD1" s="39" t="s">
        <v>98</v>
      </c>
      <c r="AE1" s="18" t="s">
        <v>99</v>
      </c>
      <c r="AF1" s="18" t="s">
        <v>100</v>
      </c>
      <c r="AG1" s="18" t="s">
        <v>101</v>
      </c>
      <c r="AH1" s="18" t="s">
        <v>102</v>
      </c>
      <c r="AI1" s="39" t="s">
        <v>103</v>
      </c>
      <c r="AJ1" s="18" t="s">
        <v>104</v>
      </c>
      <c r="AK1" s="18" t="s">
        <v>105</v>
      </c>
      <c r="AL1" s="18" t="s">
        <v>106</v>
      </c>
      <c r="AM1" s="18" t="s">
        <v>107</v>
      </c>
      <c r="AN1" s="39" t="s">
        <v>108</v>
      </c>
      <c r="AO1" s="38" t="s">
        <v>3</v>
      </c>
      <c r="AP1" s="38" t="s">
        <v>6</v>
      </c>
      <c r="AQ1" s="38" t="s">
        <v>7</v>
      </c>
      <c r="AR1" s="38" t="s">
        <v>8</v>
      </c>
      <c r="AS1" s="38" t="s">
        <v>3</v>
      </c>
      <c r="AT1" s="39" t="s">
        <v>5</v>
      </c>
    </row>
    <row r="2" spans="1:46" ht="15.75" thickBot="1" x14ac:dyDescent="0.3">
      <c r="A2" s="1">
        <v>45871</v>
      </c>
      <c r="B2" s="2">
        <v>46.704000000000001</v>
      </c>
      <c r="C2" s="3">
        <v>3.4769999999999999</v>
      </c>
      <c r="D2" s="2">
        <f>+C2+B2</f>
        <v>50.180999999999997</v>
      </c>
      <c r="E2" s="2">
        <v>45.154000000000003</v>
      </c>
      <c r="F2" s="3">
        <v>0.77700000000000002</v>
      </c>
      <c r="G2" s="2">
        <v>3.05</v>
      </c>
      <c r="H2" s="2">
        <v>7.5369999999999999</v>
      </c>
      <c r="I2" s="2"/>
      <c r="J2" s="2"/>
      <c r="K2" s="2">
        <v>1.056</v>
      </c>
      <c r="L2" s="2">
        <v>138.93799999999999</v>
      </c>
      <c r="M2" s="2">
        <v>60.82</v>
      </c>
      <c r="N2" s="2"/>
      <c r="O2" s="2"/>
      <c r="P2" s="2"/>
      <c r="Q2" s="2"/>
      <c r="R2" s="2"/>
      <c r="S2" s="2"/>
      <c r="T2" s="2"/>
      <c r="U2" s="2">
        <v>28.581</v>
      </c>
      <c r="V2" s="2">
        <v>185.739</v>
      </c>
      <c r="W2" s="2">
        <v>242.79599999999999</v>
      </c>
      <c r="X2" s="2"/>
      <c r="Y2" s="2"/>
      <c r="Z2" s="2">
        <v>7.3999999999999996E-2</v>
      </c>
      <c r="AA2" s="2">
        <v>3.3530000000000002</v>
      </c>
      <c r="AB2" s="2">
        <v>0.51100000000000001</v>
      </c>
      <c r="AC2" s="2"/>
      <c r="AD2" s="2"/>
      <c r="AE2" s="2">
        <v>0.65700000000000003</v>
      </c>
      <c r="AF2" s="2">
        <v>24.864000000000001</v>
      </c>
      <c r="AG2" s="2">
        <v>21.821999999999999</v>
      </c>
      <c r="AH2" s="2"/>
      <c r="AI2" s="2"/>
      <c r="AJ2" s="2">
        <v>1.605</v>
      </c>
      <c r="AK2" s="2">
        <v>21.451000000000001</v>
      </c>
      <c r="AL2" s="2">
        <v>139.9</v>
      </c>
      <c r="AM2" s="2"/>
      <c r="AN2" s="2"/>
      <c r="AO2" s="2"/>
      <c r="AP2" s="2"/>
      <c r="AQ2" s="2">
        <v>160.084</v>
      </c>
      <c r="AR2" s="3">
        <v>17.760000000000002</v>
      </c>
      <c r="AS2" s="2">
        <f>+AQ2+AR2</f>
        <v>177.84399999999999</v>
      </c>
      <c r="AT2" s="2"/>
    </row>
    <row r="3" spans="1:46" ht="15.75" thickBot="1" x14ac:dyDescent="0.3">
      <c r="A3" s="1">
        <v>45872</v>
      </c>
      <c r="B3" s="2">
        <v>40.572000000000003</v>
      </c>
      <c r="C3" s="3">
        <v>3.7639999999999998</v>
      </c>
      <c r="D3" s="2">
        <f t="shared" ref="D3:D27" si="0">+C3+B3</f>
        <v>44.336000000000006</v>
      </c>
      <c r="E3" s="2">
        <v>45.067999999999998</v>
      </c>
      <c r="F3" s="2">
        <v>0.79800000000000004</v>
      </c>
      <c r="G3" s="2">
        <v>3.05</v>
      </c>
      <c r="H3" s="2">
        <v>7.3570000000000002</v>
      </c>
      <c r="I3" s="2"/>
      <c r="J3" s="2"/>
      <c r="K3" s="2">
        <f>0.606+0.131</f>
        <v>0.73699999999999999</v>
      </c>
      <c r="L3" s="2">
        <v>138.93799999999999</v>
      </c>
      <c r="M3" s="2">
        <v>60.82</v>
      </c>
      <c r="N3" s="2"/>
      <c r="O3" s="2"/>
      <c r="P3" s="2">
        <v>0.70699999999999996</v>
      </c>
      <c r="Q3" s="2"/>
      <c r="R3" s="2"/>
      <c r="S3" s="2"/>
      <c r="T3" s="2"/>
      <c r="U3" s="2">
        <v>29.297999999999998</v>
      </c>
      <c r="V3" s="2">
        <v>196.916</v>
      </c>
      <c r="W3" s="2">
        <v>260.48599999999999</v>
      </c>
      <c r="X3" s="2"/>
      <c r="Y3" s="2"/>
      <c r="Z3" s="2">
        <v>8.1000000000000003E-2</v>
      </c>
      <c r="AA3" s="2">
        <v>3.4340000000000002</v>
      </c>
      <c r="AB3" s="2">
        <v>0.51100000000000001</v>
      </c>
      <c r="AC3" s="2"/>
      <c r="AD3" s="2"/>
      <c r="AE3" s="2">
        <v>0.73799999999999999</v>
      </c>
      <c r="AF3" s="2">
        <v>24.355</v>
      </c>
      <c r="AG3" s="2">
        <v>21.821999999999999</v>
      </c>
      <c r="AH3" s="2"/>
      <c r="AI3" s="2"/>
      <c r="AJ3" s="2">
        <v>1.498</v>
      </c>
      <c r="AK3" s="2">
        <v>21.451000000000001</v>
      </c>
      <c r="AL3" s="2">
        <v>140.779</v>
      </c>
      <c r="AM3" s="2"/>
      <c r="AN3" s="2"/>
      <c r="AO3" s="2"/>
      <c r="AP3" s="2"/>
      <c r="AQ3" s="2">
        <v>157.185</v>
      </c>
      <c r="AR3" s="3">
        <v>17.79</v>
      </c>
      <c r="AS3" s="2">
        <f t="shared" ref="AS3:AS27" si="1">+AQ3+AR3</f>
        <v>174.97499999999999</v>
      </c>
      <c r="AT3" s="2"/>
    </row>
    <row r="4" spans="1:46" ht="15.75" thickBot="1" x14ac:dyDescent="0.3">
      <c r="A4" s="1">
        <v>45873</v>
      </c>
      <c r="B4" s="2">
        <v>40.610999999999997</v>
      </c>
      <c r="C4" s="3">
        <v>4.2460000000000004</v>
      </c>
      <c r="D4" s="2">
        <f t="shared" si="0"/>
        <v>44.856999999999999</v>
      </c>
      <c r="E4" s="2">
        <v>0.78400000000000003</v>
      </c>
      <c r="F4" s="3">
        <v>0.78400000000000003</v>
      </c>
      <c r="G4" s="2">
        <v>3.05</v>
      </c>
      <c r="H4" s="2">
        <v>7.5369999999999999</v>
      </c>
      <c r="I4" s="2"/>
      <c r="J4" s="2"/>
      <c r="K4" s="2">
        <v>0.7</v>
      </c>
      <c r="L4" s="2">
        <v>139.64500000000001</v>
      </c>
      <c r="M4" s="2">
        <v>60.82</v>
      </c>
      <c r="N4" s="2"/>
      <c r="O4" s="2"/>
      <c r="P4" s="2">
        <v>0.70699999999999996</v>
      </c>
      <c r="Q4" s="2"/>
      <c r="R4" s="2"/>
      <c r="S4" s="2"/>
      <c r="T4" s="2"/>
      <c r="U4" s="2">
        <v>29.48</v>
      </c>
      <c r="V4" s="2">
        <v>197.99799999999999</v>
      </c>
      <c r="W4" s="2">
        <v>286.00599999999997</v>
      </c>
      <c r="X4" s="2"/>
      <c r="Y4" s="2"/>
      <c r="Z4" s="2">
        <v>8.1000000000000003E-2</v>
      </c>
      <c r="AA4" s="2">
        <v>3.5150000000000001</v>
      </c>
      <c r="AB4" s="2">
        <v>0.51100000000000001</v>
      </c>
      <c r="AC4" s="2"/>
      <c r="AD4" s="2"/>
      <c r="AE4" s="2">
        <v>0.68100000000000005</v>
      </c>
      <c r="AF4" s="2">
        <v>24.355</v>
      </c>
      <c r="AG4" s="2">
        <v>21.821999999999999</v>
      </c>
      <c r="AH4" s="2"/>
      <c r="AI4" s="2"/>
      <c r="AJ4" s="2">
        <v>1.284</v>
      </c>
      <c r="AK4" s="2">
        <v>20.809000000000001</v>
      </c>
      <c r="AL4" s="2">
        <v>142.32599999999999</v>
      </c>
      <c r="AM4" s="2"/>
      <c r="AN4" s="2"/>
      <c r="AO4" s="2"/>
      <c r="AP4" s="2"/>
      <c r="AQ4" s="2">
        <v>154.55500000000001</v>
      </c>
      <c r="AR4" s="2">
        <v>17.684999999999999</v>
      </c>
      <c r="AS4" s="2">
        <f t="shared" si="1"/>
        <v>172.24</v>
      </c>
      <c r="AT4" s="2"/>
    </row>
    <row r="5" spans="1:46" ht="15.75" thickBot="1" x14ac:dyDescent="0.3">
      <c r="A5" s="1">
        <v>45874</v>
      </c>
      <c r="B5" s="2">
        <v>40.512</v>
      </c>
      <c r="C5" s="3">
        <v>4.3650000000000002</v>
      </c>
      <c r="D5" s="2">
        <f t="shared" si="0"/>
        <v>44.877000000000002</v>
      </c>
      <c r="E5" s="2">
        <v>45.097999999999999</v>
      </c>
      <c r="F5" s="2">
        <v>0.79300000000000004</v>
      </c>
      <c r="G5" s="2">
        <v>3.05</v>
      </c>
      <c r="H5" s="2">
        <v>7.1769999999999996</v>
      </c>
      <c r="I5" s="2"/>
      <c r="J5" s="2"/>
      <c r="K5" s="2">
        <v>0.95099999999999996</v>
      </c>
      <c r="L5" s="2">
        <v>139.648</v>
      </c>
      <c r="M5" s="2">
        <v>61.776000000000003</v>
      </c>
      <c r="N5" s="2"/>
      <c r="O5" s="2"/>
      <c r="P5" s="2"/>
      <c r="Q5" s="2"/>
      <c r="R5" s="2"/>
      <c r="S5" s="2"/>
      <c r="T5" s="2"/>
      <c r="U5" s="2">
        <v>30.071999999999999</v>
      </c>
      <c r="V5" s="2">
        <v>194.34200000000001</v>
      </c>
      <c r="W5" s="2">
        <v>318.19600000000003</v>
      </c>
      <c r="X5" s="2"/>
      <c r="Y5" s="2"/>
      <c r="Z5" s="2">
        <v>8.1000000000000003E-2</v>
      </c>
      <c r="AA5" s="2">
        <v>3.5960000000000001</v>
      </c>
      <c r="AB5" s="2">
        <v>0.51100000000000001</v>
      </c>
      <c r="AC5" s="2"/>
      <c r="AD5" s="2"/>
      <c r="AE5" s="2">
        <v>0.56399999999999995</v>
      </c>
      <c r="AF5" s="2">
        <v>23.335999999999999</v>
      </c>
      <c r="AG5" s="2">
        <v>22.84</v>
      </c>
      <c r="AH5" s="2"/>
      <c r="AI5" s="2"/>
      <c r="AJ5" s="2">
        <v>1.712</v>
      </c>
      <c r="AK5" s="2">
        <v>21.023</v>
      </c>
      <c r="AL5" s="2">
        <v>143.023</v>
      </c>
      <c r="AM5" s="2"/>
      <c r="AN5" s="2"/>
      <c r="AO5" s="2"/>
      <c r="AP5" s="2"/>
      <c r="AQ5" s="2">
        <v>151.155</v>
      </c>
      <c r="AR5" s="2">
        <v>18.18</v>
      </c>
      <c r="AS5" s="2">
        <f t="shared" si="1"/>
        <v>169.33500000000001</v>
      </c>
      <c r="AT5" s="2"/>
    </row>
    <row r="6" spans="1:46" ht="15.75" thickBot="1" x14ac:dyDescent="0.3">
      <c r="A6" s="1">
        <v>45875</v>
      </c>
      <c r="B6" s="2">
        <v>44.972999999999999</v>
      </c>
      <c r="C6" s="3">
        <v>4.1349999999999998</v>
      </c>
      <c r="D6" s="2">
        <f t="shared" si="0"/>
        <v>49.107999999999997</v>
      </c>
      <c r="E6" s="6">
        <v>45.213999999999999</v>
      </c>
      <c r="F6" s="3">
        <v>0.80300000000000005</v>
      </c>
      <c r="G6" s="2">
        <v>3.05</v>
      </c>
      <c r="H6" s="2">
        <v>7.1769999999999996</v>
      </c>
      <c r="I6" s="2"/>
      <c r="J6" s="2"/>
      <c r="K6" s="2">
        <v>0.96399999999999997</v>
      </c>
      <c r="L6" s="2">
        <v>139.911</v>
      </c>
      <c r="M6" s="2">
        <v>61.776000000000003</v>
      </c>
      <c r="N6" s="2"/>
      <c r="O6" s="2"/>
      <c r="P6" s="2">
        <v>0.70699999999999996</v>
      </c>
      <c r="Q6" s="2"/>
      <c r="R6" s="2"/>
      <c r="S6" s="2"/>
      <c r="T6" s="2"/>
      <c r="U6" s="2">
        <v>30.132000000000001</v>
      </c>
      <c r="V6" s="2">
        <v>197.291</v>
      </c>
      <c r="W6" s="2">
        <v>313.55599999999998</v>
      </c>
      <c r="X6" s="2"/>
      <c r="Y6" s="2"/>
      <c r="Z6" s="2">
        <v>8.1000000000000003E-2</v>
      </c>
      <c r="AA6" s="2">
        <v>3</v>
      </c>
      <c r="AB6" s="2">
        <v>0.51100000000000001</v>
      </c>
      <c r="AC6" s="2"/>
      <c r="AD6" s="2"/>
      <c r="AE6" s="2">
        <v>0.79100000000000004</v>
      </c>
      <c r="AF6" s="2">
        <v>22.318000000000001</v>
      </c>
      <c r="AG6" s="2">
        <v>23.859000000000002</v>
      </c>
      <c r="AH6" s="2"/>
      <c r="AI6" s="2"/>
      <c r="AJ6" s="2">
        <v>1.498</v>
      </c>
      <c r="AK6" s="2">
        <v>20.702000000000002</v>
      </c>
      <c r="AL6" s="2">
        <v>144.96199999999999</v>
      </c>
      <c r="AM6" s="2"/>
      <c r="AN6" s="2"/>
      <c r="AO6" s="2"/>
      <c r="AQ6" s="2">
        <v>144.00299999999999</v>
      </c>
      <c r="AR6" s="2">
        <v>18.63</v>
      </c>
      <c r="AS6" s="2">
        <f t="shared" si="1"/>
        <v>162.63299999999998</v>
      </c>
      <c r="AT6" s="2"/>
    </row>
    <row r="7" spans="1:46" ht="15.75" thickBot="1" x14ac:dyDescent="0.3">
      <c r="A7" s="1">
        <v>45876</v>
      </c>
      <c r="B7" s="2">
        <v>47.734000000000002</v>
      </c>
      <c r="C7" s="3">
        <v>4.6349999999999998</v>
      </c>
      <c r="D7" s="2">
        <f t="shared" si="0"/>
        <v>52.369</v>
      </c>
      <c r="E7" s="2">
        <v>45.244</v>
      </c>
      <c r="F7" s="2">
        <v>0.8</v>
      </c>
      <c r="G7" s="2">
        <v>3.05</v>
      </c>
      <c r="H7" s="2">
        <v>7.1769999999999996</v>
      </c>
      <c r="I7" s="2"/>
      <c r="J7" s="2"/>
      <c r="K7" s="2">
        <f>(264+606+131)/1000</f>
        <v>1.0009999999999999</v>
      </c>
      <c r="L7" s="2">
        <v>139.99100000000001</v>
      </c>
      <c r="M7" s="2">
        <v>61.959000000000003</v>
      </c>
      <c r="N7" s="2"/>
      <c r="O7" s="2"/>
      <c r="P7" s="2">
        <v>0.70699999999999996</v>
      </c>
      <c r="Q7" s="2"/>
      <c r="R7" s="2"/>
      <c r="S7" s="2"/>
      <c r="T7" s="2"/>
      <c r="U7" s="2">
        <v>30.372</v>
      </c>
      <c r="V7" s="2">
        <v>197.291</v>
      </c>
      <c r="W7" s="2">
        <v>298.476</v>
      </c>
      <c r="X7" s="2"/>
      <c r="Y7" s="2"/>
      <c r="Z7" s="2">
        <v>8.1000000000000003E-2</v>
      </c>
      <c r="AA7" s="2">
        <v>3.7589999999999999</v>
      </c>
      <c r="AB7" s="2">
        <v>0.51100000000000001</v>
      </c>
      <c r="AC7" s="2"/>
      <c r="AD7" s="2"/>
      <c r="AE7" s="2">
        <v>1.01</v>
      </c>
      <c r="AF7" s="2">
        <v>22.555</v>
      </c>
      <c r="AG7" s="2">
        <v>24.876999999999999</v>
      </c>
      <c r="AH7" s="2"/>
      <c r="AI7" s="2"/>
      <c r="AJ7" s="2">
        <v>1.712</v>
      </c>
      <c r="AK7" s="2">
        <v>22.414000000000001</v>
      </c>
      <c r="AL7" s="2">
        <v>124.238</v>
      </c>
      <c r="AM7" s="2"/>
      <c r="AN7" s="2"/>
      <c r="AO7" s="2"/>
      <c r="AP7" s="2"/>
      <c r="AQ7" s="2">
        <v>151.506</v>
      </c>
      <c r="AR7" s="2">
        <v>19.094999999999999</v>
      </c>
      <c r="AS7" s="2">
        <f t="shared" si="1"/>
        <v>170.601</v>
      </c>
      <c r="AT7" s="2"/>
    </row>
    <row r="8" spans="1:46" ht="15.75" thickBot="1" x14ac:dyDescent="0.3">
      <c r="A8" s="1">
        <v>45878</v>
      </c>
      <c r="B8" s="2">
        <v>49.744999999999997</v>
      </c>
      <c r="C8" s="3">
        <v>4.2359999999999998</v>
      </c>
      <c r="D8" s="2">
        <f t="shared" ref="D8" si="2">+C8+B8</f>
        <v>53.980999999999995</v>
      </c>
      <c r="E8" s="2">
        <v>41.786000000000001</v>
      </c>
      <c r="F8" s="3">
        <v>0.752</v>
      </c>
      <c r="G8" s="2">
        <v>3.05</v>
      </c>
      <c r="H8" s="2">
        <v>7.1769999999999996</v>
      </c>
      <c r="I8" s="2"/>
      <c r="J8" s="2"/>
      <c r="K8" s="2">
        <f>(264+513)/1000</f>
        <v>0.77700000000000002</v>
      </c>
      <c r="L8" s="2">
        <v>142.268</v>
      </c>
      <c r="M8" s="2">
        <v>62.067</v>
      </c>
      <c r="N8" s="2"/>
      <c r="O8" s="2"/>
      <c r="P8" s="2">
        <v>0.70699999999999996</v>
      </c>
      <c r="Q8" s="2"/>
      <c r="R8" s="2"/>
      <c r="S8" s="2"/>
      <c r="T8" s="2"/>
      <c r="U8" s="2">
        <v>25.678000000000001</v>
      </c>
      <c r="V8" s="2">
        <v>197.291</v>
      </c>
      <c r="W8" s="2">
        <v>279.33600000000001</v>
      </c>
      <c r="X8" s="2"/>
      <c r="Y8" s="2"/>
      <c r="Z8" s="2">
        <v>8.1000000000000003E-2</v>
      </c>
      <c r="AA8" s="2">
        <v>3.84</v>
      </c>
      <c r="AB8" s="2">
        <v>0.51100000000000001</v>
      </c>
      <c r="AC8" s="2"/>
      <c r="AD8" s="2"/>
      <c r="AE8" s="2">
        <v>0.88900000000000001</v>
      </c>
      <c r="AF8" s="2">
        <v>21.954999999999998</v>
      </c>
      <c r="AG8" s="2">
        <v>24.876999999999999</v>
      </c>
      <c r="AH8" s="2"/>
      <c r="AI8" s="2"/>
      <c r="AJ8" s="2">
        <v>1.712</v>
      </c>
      <c r="AK8" s="2">
        <v>23.805</v>
      </c>
      <c r="AL8" s="2">
        <v>124.489</v>
      </c>
      <c r="AM8" s="2"/>
      <c r="AN8" s="2"/>
      <c r="AO8" s="2"/>
      <c r="AP8" s="2"/>
      <c r="AQ8" s="2">
        <v>160.232</v>
      </c>
      <c r="AR8" s="2">
        <v>19.59</v>
      </c>
      <c r="AS8" s="2">
        <f t="shared" ref="AS8" si="3">+AQ8+AR8</f>
        <v>179.822</v>
      </c>
      <c r="AT8" s="2"/>
    </row>
    <row r="9" spans="1:46" ht="15.75" thickBot="1" x14ac:dyDescent="0.3">
      <c r="A9" s="1">
        <v>45879</v>
      </c>
      <c r="B9" s="2">
        <v>39.18</v>
      </c>
      <c r="C9" s="3">
        <v>4.3730000000000002</v>
      </c>
      <c r="D9" s="2">
        <f t="shared" si="0"/>
        <v>43.552999999999997</v>
      </c>
      <c r="E9" s="2">
        <v>45.002000000000002</v>
      </c>
      <c r="F9" s="3">
        <v>0.68500000000000005</v>
      </c>
      <c r="G9" s="2">
        <v>3.05</v>
      </c>
      <c r="H9" s="2">
        <v>7.1769999999999996</v>
      </c>
      <c r="I9" s="2"/>
      <c r="J9" s="2"/>
      <c r="K9" s="2">
        <v>1.3129999999999999</v>
      </c>
      <c r="L9" s="2">
        <v>142.50299999999999</v>
      </c>
      <c r="M9" s="6">
        <v>62.359000000000002</v>
      </c>
      <c r="N9" s="2"/>
      <c r="O9" s="2"/>
      <c r="P9" s="2"/>
      <c r="Q9" s="2"/>
      <c r="R9" s="2"/>
      <c r="S9" s="2"/>
      <c r="T9" s="2"/>
      <c r="U9" s="2">
        <v>29.201000000000001</v>
      </c>
      <c r="V9" s="2">
        <v>197.291</v>
      </c>
      <c r="W9" s="2">
        <v>329.50599999999997</v>
      </c>
      <c r="X9" s="2"/>
      <c r="Y9" s="2"/>
      <c r="Z9" s="2">
        <v>8.1000000000000003E-2</v>
      </c>
      <c r="AA9" s="2">
        <v>2.57</v>
      </c>
      <c r="AB9" s="2">
        <v>1.871</v>
      </c>
      <c r="AC9" s="2"/>
      <c r="AD9" s="2"/>
      <c r="AE9" s="2">
        <v>0.72099999999999997</v>
      </c>
      <c r="AF9" s="2">
        <v>21.954999999999998</v>
      </c>
      <c r="AG9" s="2">
        <v>24.876999999999999</v>
      </c>
      <c r="AH9" s="2"/>
      <c r="AI9" s="2"/>
      <c r="AJ9" s="2">
        <v>1.712</v>
      </c>
      <c r="AK9" s="2">
        <v>25.516999999999999</v>
      </c>
      <c r="AL9" s="2">
        <v>124.489</v>
      </c>
      <c r="AM9" s="2"/>
      <c r="AN9" s="2"/>
      <c r="AO9" s="2"/>
      <c r="AP9" s="2"/>
      <c r="AQ9" s="2">
        <v>157.20500000000001</v>
      </c>
      <c r="AR9" s="2">
        <v>19.62</v>
      </c>
      <c r="AS9" s="2">
        <f t="shared" si="1"/>
        <v>176.82500000000002</v>
      </c>
      <c r="AT9" s="2"/>
    </row>
    <row r="10" spans="1:46" ht="15.75" thickBot="1" x14ac:dyDescent="0.3">
      <c r="A10" s="1">
        <v>45880</v>
      </c>
      <c r="B10" s="2">
        <v>41.904000000000003</v>
      </c>
      <c r="C10" s="3">
        <v>4.0609999999999999</v>
      </c>
      <c r="D10" s="2">
        <f t="shared" si="0"/>
        <v>45.965000000000003</v>
      </c>
      <c r="E10" s="2">
        <v>45.030999999999999</v>
      </c>
      <c r="F10" s="3">
        <v>0.67600000000000005</v>
      </c>
      <c r="G10" s="2">
        <v>3.05</v>
      </c>
      <c r="H10" s="2">
        <v>7.1769999999999996</v>
      </c>
      <c r="I10" s="2"/>
      <c r="J10" s="2"/>
      <c r="K10" s="2">
        <v>0.96299999999999997</v>
      </c>
      <c r="L10" s="2">
        <v>142.42099999999999</v>
      </c>
      <c r="M10" s="2">
        <v>62.704000000000001</v>
      </c>
      <c r="N10" s="2"/>
      <c r="O10" s="2"/>
      <c r="P10" s="2"/>
      <c r="Q10" s="2"/>
      <c r="R10" s="2"/>
      <c r="S10" s="2"/>
      <c r="T10" s="2"/>
      <c r="U10" s="2">
        <v>29.219000000000001</v>
      </c>
      <c r="V10" s="2">
        <v>197.291</v>
      </c>
      <c r="W10" s="2">
        <v>349.51600000000002</v>
      </c>
      <c r="X10" s="2"/>
      <c r="Y10" s="2"/>
      <c r="Z10" s="2">
        <v>8.1000000000000003E-2</v>
      </c>
      <c r="AA10" s="2">
        <v>2.516</v>
      </c>
      <c r="AB10" s="2">
        <v>2.0070000000000001</v>
      </c>
      <c r="AC10" s="2"/>
      <c r="AD10" s="2"/>
      <c r="AE10" s="2">
        <v>0.76</v>
      </c>
      <c r="AF10" s="2">
        <v>20.937000000000001</v>
      </c>
      <c r="AG10" s="2">
        <v>25.896000000000001</v>
      </c>
      <c r="AH10" s="2"/>
      <c r="AI10" s="2"/>
      <c r="AJ10" s="2">
        <v>1.712</v>
      </c>
      <c r="AK10" s="2">
        <v>27.228999999999999</v>
      </c>
      <c r="AL10" s="2">
        <v>124.489</v>
      </c>
      <c r="AM10" s="2"/>
      <c r="AN10" s="2"/>
      <c r="AO10" s="2"/>
      <c r="AP10" s="2"/>
      <c r="AQ10" s="2">
        <v>166.10499999999999</v>
      </c>
      <c r="AR10" s="2">
        <v>18.975000000000001</v>
      </c>
      <c r="AS10" s="2">
        <f t="shared" si="1"/>
        <v>185.07999999999998</v>
      </c>
      <c r="AT10" s="2"/>
    </row>
    <row r="11" spans="1:46" ht="15.75" thickBot="1" x14ac:dyDescent="0.3">
      <c r="A11" s="1">
        <v>45881</v>
      </c>
      <c r="B11" s="2">
        <v>47.018999999999998</v>
      </c>
      <c r="C11" s="3">
        <v>4.2480000000000002</v>
      </c>
      <c r="D11" s="2">
        <f t="shared" si="0"/>
        <v>51.266999999999996</v>
      </c>
      <c r="E11" s="2">
        <v>45.042999999999999</v>
      </c>
      <c r="F11" s="3">
        <v>0.79800000000000004</v>
      </c>
      <c r="G11" s="2">
        <v>3.05</v>
      </c>
      <c r="H11" s="2">
        <v>6.8769999999999998</v>
      </c>
      <c r="I11" s="2"/>
      <c r="J11" s="2"/>
      <c r="K11" s="2">
        <v>1.103</v>
      </c>
      <c r="L11" s="2">
        <v>142.447</v>
      </c>
      <c r="M11" s="2">
        <v>62.942</v>
      </c>
      <c r="N11" s="2"/>
      <c r="O11" s="2"/>
      <c r="P11" s="2"/>
      <c r="Q11" s="2"/>
      <c r="R11" s="2"/>
      <c r="S11" s="2"/>
      <c r="T11" s="2"/>
      <c r="U11" s="2">
        <v>30.154</v>
      </c>
      <c r="V11" s="2">
        <v>14.275</v>
      </c>
      <c r="W11" s="2">
        <v>332.11599999999999</v>
      </c>
      <c r="X11" s="2"/>
      <c r="Y11" s="2"/>
      <c r="Z11" s="2">
        <v>8.1000000000000003E-2</v>
      </c>
      <c r="AA11" s="2">
        <v>2.597</v>
      </c>
      <c r="AB11" s="2">
        <v>2.0070000000000001</v>
      </c>
      <c r="AC11" s="2"/>
      <c r="AD11" s="2"/>
      <c r="AE11" s="2">
        <v>0.86799999999999999</v>
      </c>
      <c r="AF11" s="2">
        <v>21.355</v>
      </c>
      <c r="AG11" s="2">
        <v>25.896000000000001</v>
      </c>
      <c r="AH11" s="2"/>
      <c r="AI11" s="2"/>
      <c r="AJ11" s="2">
        <v>1.712</v>
      </c>
      <c r="AK11" s="2">
        <v>28.940999999999999</v>
      </c>
      <c r="AL11" s="2">
        <v>124.489</v>
      </c>
      <c r="AM11" s="2"/>
      <c r="AN11" s="2"/>
      <c r="AO11" s="2"/>
      <c r="AP11" s="2"/>
      <c r="AQ11" s="2">
        <v>165.125</v>
      </c>
      <c r="AR11" s="2">
        <v>19.425000000000001</v>
      </c>
      <c r="AS11" s="2">
        <f t="shared" si="1"/>
        <v>184.55</v>
      </c>
      <c r="AT11" s="2"/>
    </row>
    <row r="12" spans="1:46" ht="15.75" thickBot="1" x14ac:dyDescent="0.3">
      <c r="A12" s="1">
        <v>45882</v>
      </c>
      <c r="B12" s="2">
        <v>42.776000000000003</v>
      </c>
      <c r="C12" s="3">
        <v>4.4109999999999996</v>
      </c>
      <c r="D12" s="2">
        <f t="shared" si="0"/>
        <v>47.187000000000005</v>
      </c>
      <c r="E12" s="2">
        <v>45.02</v>
      </c>
      <c r="F12" s="3">
        <v>0.79900000000000004</v>
      </c>
      <c r="G12" s="2">
        <v>3.05</v>
      </c>
      <c r="H12" s="2">
        <v>6.6970000000000001</v>
      </c>
      <c r="I12" s="2"/>
      <c r="J12" s="2"/>
      <c r="K12" s="2">
        <v>1.6120000000000001</v>
      </c>
      <c r="L12" s="2">
        <v>142.73699999999999</v>
      </c>
      <c r="M12" s="2">
        <v>63.18</v>
      </c>
      <c r="N12" s="2"/>
      <c r="O12" s="2"/>
      <c r="P12" s="2"/>
      <c r="Q12" s="2"/>
      <c r="R12" s="2"/>
      <c r="S12" s="2"/>
      <c r="T12" s="2"/>
      <c r="U12" s="2">
        <v>31.047000000000001</v>
      </c>
      <c r="V12" s="2">
        <v>14.275</v>
      </c>
      <c r="W12" s="2">
        <v>315.29599999999999</v>
      </c>
      <c r="X12" s="2"/>
      <c r="Y12" s="2"/>
      <c r="Z12" s="2">
        <v>8.1000000000000003E-2</v>
      </c>
      <c r="AA12" s="2">
        <v>2.4340000000000002</v>
      </c>
      <c r="AB12" s="2">
        <v>2.2519999999999998</v>
      </c>
      <c r="AC12" s="2"/>
      <c r="AD12" s="2"/>
      <c r="AE12" s="2">
        <v>0.88500000000000001</v>
      </c>
      <c r="AF12" s="2">
        <v>20.337</v>
      </c>
      <c r="AG12" s="2">
        <v>26.914000000000001</v>
      </c>
      <c r="AH12" s="2"/>
      <c r="AI12" s="2"/>
      <c r="AJ12" s="2">
        <v>1.712</v>
      </c>
      <c r="AK12" s="2">
        <v>30.652999999999999</v>
      </c>
      <c r="AL12" s="2">
        <v>124.489</v>
      </c>
      <c r="AM12" s="2"/>
      <c r="AN12" s="2"/>
      <c r="AO12" s="2"/>
      <c r="AP12" s="2"/>
      <c r="AQ12" s="2">
        <v>173.755</v>
      </c>
      <c r="AR12" s="2">
        <v>19.004999999999999</v>
      </c>
      <c r="AS12" s="2">
        <f t="shared" si="1"/>
        <v>192.76</v>
      </c>
      <c r="AT12" s="2"/>
    </row>
    <row r="13" spans="1:46" ht="15.75" thickBot="1" x14ac:dyDescent="0.3">
      <c r="A13" s="1">
        <v>45883</v>
      </c>
      <c r="B13" s="2">
        <v>44.935000000000002</v>
      </c>
      <c r="C13" s="3">
        <v>4.4610000000000003</v>
      </c>
      <c r="D13" s="2">
        <f t="shared" si="0"/>
        <v>49.396000000000001</v>
      </c>
      <c r="E13" s="2">
        <v>45.045000000000002</v>
      </c>
      <c r="F13" s="3">
        <v>0.77300000000000002</v>
      </c>
      <c r="G13" s="2">
        <v>3.05</v>
      </c>
      <c r="H13" s="2">
        <v>6.6970000000000001</v>
      </c>
      <c r="I13" s="2"/>
      <c r="J13" s="2"/>
      <c r="K13" s="2">
        <v>1.46</v>
      </c>
      <c r="L13" s="2">
        <v>143.048</v>
      </c>
      <c r="M13" s="2">
        <v>63.396000000000001</v>
      </c>
      <c r="N13" s="2"/>
      <c r="O13" s="2"/>
      <c r="P13" s="2"/>
      <c r="Q13" s="2"/>
      <c r="R13" s="2"/>
      <c r="S13" s="2"/>
      <c r="T13" s="2"/>
      <c r="U13" s="2">
        <v>31.064</v>
      </c>
      <c r="V13" s="2">
        <v>14.275</v>
      </c>
      <c r="W13" s="2">
        <v>250.626</v>
      </c>
      <c r="X13" s="2"/>
      <c r="Y13" s="2"/>
      <c r="Z13" s="2">
        <v>8.1000000000000003E-2</v>
      </c>
      <c r="AA13" s="2">
        <v>2.407</v>
      </c>
      <c r="AB13" s="2">
        <v>2.3610000000000002</v>
      </c>
      <c r="AC13" s="2"/>
      <c r="AD13" s="2"/>
      <c r="AE13" s="2">
        <v>0.91400000000000003</v>
      </c>
      <c r="AF13" s="2">
        <v>20.754999999999999</v>
      </c>
      <c r="AG13" s="2">
        <v>26.914000000000001</v>
      </c>
      <c r="AH13" s="2"/>
      <c r="AI13" s="2"/>
      <c r="AJ13" s="2">
        <v>1.712</v>
      </c>
      <c r="AK13" s="2">
        <v>32.365000000000002</v>
      </c>
      <c r="AL13" s="2">
        <v>124.489</v>
      </c>
      <c r="AM13" s="2"/>
      <c r="AN13" s="2"/>
      <c r="AO13" s="2"/>
      <c r="AP13" s="2"/>
      <c r="AQ13" s="2">
        <v>170.26499999999999</v>
      </c>
      <c r="AR13" s="2">
        <v>18.495000000000001</v>
      </c>
      <c r="AS13" s="2">
        <f t="shared" si="1"/>
        <v>188.76</v>
      </c>
      <c r="AT13" s="2"/>
    </row>
    <row r="14" spans="1:46" ht="15.75" thickBot="1" x14ac:dyDescent="0.3">
      <c r="A14" s="1">
        <v>45885</v>
      </c>
      <c r="B14" s="2">
        <v>41.459000000000003</v>
      </c>
      <c r="C14" s="2">
        <v>4.0199999999999996</v>
      </c>
      <c r="D14" s="2">
        <f t="shared" si="0"/>
        <v>45.478999999999999</v>
      </c>
      <c r="E14" s="2">
        <v>43.142000000000003</v>
      </c>
      <c r="F14" s="3">
        <v>0.79300000000000004</v>
      </c>
      <c r="G14" s="2">
        <v>3.05</v>
      </c>
      <c r="H14" s="2">
        <v>6.577</v>
      </c>
      <c r="I14" s="2"/>
      <c r="J14" s="2"/>
      <c r="K14" s="2">
        <f>(466+656)/1000</f>
        <v>1.1220000000000001</v>
      </c>
      <c r="L14" s="2">
        <v>142.767</v>
      </c>
      <c r="M14" s="2">
        <v>63.677</v>
      </c>
      <c r="N14" s="2"/>
      <c r="O14" s="2"/>
      <c r="P14" s="2">
        <v>0.70699999999999996</v>
      </c>
      <c r="Q14" s="2"/>
      <c r="R14" s="2"/>
      <c r="S14" s="2"/>
      <c r="T14" s="2"/>
      <c r="U14" s="2">
        <v>28.332000000000001</v>
      </c>
      <c r="V14" s="2">
        <v>14.275</v>
      </c>
      <c r="W14" s="2">
        <v>282.52600000000001</v>
      </c>
      <c r="X14" s="2"/>
      <c r="Y14" s="2"/>
      <c r="Z14" s="2">
        <v>8.1000000000000003E-2</v>
      </c>
      <c r="AA14" s="2">
        <v>2.38</v>
      </c>
      <c r="AB14" s="2">
        <v>2.4700000000000002</v>
      </c>
      <c r="AC14" s="2"/>
      <c r="AD14" s="2"/>
      <c r="AE14" s="2">
        <v>1.071</v>
      </c>
      <c r="AF14" s="2">
        <v>20.754999999999999</v>
      </c>
      <c r="AG14" s="2">
        <v>26.914000000000001</v>
      </c>
      <c r="AH14" s="2"/>
      <c r="AI14" s="2"/>
      <c r="AJ14" s="2">
        <v>1.9259999999999999</v>
      </c>
      <c r="AK14" s="2">
        <v>32.295999999999999</v>
      </c>
      <c r="AL14" s="2">
        <v>125.34399999999999</v>
      </c>
      <c r="AM14" s="2"/>
      <c r="AN14" s="2"/>
      <c r="AO14" s="2"/>
      <c r="AP14" s="2"/>
      <c r="AQ14" s="2">
        <v>178.36500000000001</v>
      </c>
      <c r="AR14" s="2">
        <v>18.18</v>
      </c>
      <c r="AS14" s="2">
        <f t="shared" si="1"/>
        <v>196.54500000000002</v>
      </c>
      <c r="AT14" s="2"/>
    </row>
    <row r="15" spans="1:46" ht="15.75" thickBot="1" x14ac:dyDescent="0.3">
      <c r="A15" s="1">
        <v>45886</v>
      </c>
      <c r="B15" s="2">
        <v>42.534999999999997</v>
      </c>
      <c r="C15" s="2">
        <v>3.84</v>
      </c>
      <c r="D15" s="2">
        <f t="shared" si="0"/>
        <v>46.375</v>
      </c>
      <c r="E15" s="2">
        <v>45.05</v>
      </c>
      <c r="F15" s="3">
        <v>0.79100000000000004</v>
      </c>
      <c r="G15" s="2">
        <v>3.05</v>
      </c>
      <c r="H15" s="2">
        <v>6.577</v>
      </c>
      <c r="I15" s="2"/>
      <c r="J15" s="2"/>
      <c r="K15" s="2">
        <f>(527+466+262)/1000</f>
        <v>1.2549999999999999</v>
      </c>
      <c r="L15" s="2">
        <v>145.24199999999999</v>
      </c>
      <c r="M15" s="2">
        <v>63.848999999999997</v>
      </c>
      <c r="N15" s="2"/>
      <c r="O15" s="2"/>
      <c r="P15" s="2">
        <v>0.70699999999999996</v>
      </c>
      <c r="Q15" s="2"/>
      <c r="R15" s="2"/>
      <c r="S15" s="2"/>
      <c r="T15" s="2"/>
      <c r="U15" s="2">
        <v>29.81</v>
      </c>
      <c r="V15" s="2">
        <v>14.275</v>
      </c>
      <c r="W15" s="2">
        <v>268.55399999999997</v>
      </c>
      <c r="X15" s="2"/>
      <c r="Y15" s="2"/>
      <c r="Z15" s="2">
        <v>0</v>
      </c>
      <c r="AA15" s="2">
        <v>2.38</v>
      </c>
      <c r="AB15" s="2">
        <v>2.4700000000000002</v>
      </c>
      <c r="AC15" s="2"/>
      <c r="AD15" s="2"/>
      <c r="AE15" s="2">
        <v>0.99399999999999999</v>
      </c>
      <c r="AF15" s="2">
        <v>22.702000000000002</v>
      </c>
      <c r="AG15" s="2">
        <v>27.933</v>
      </c>
      <c r="AH15" s="2"/>
      <c r="AI15" s="2"/>
      <c r="AJ15" s="2">
        <v>1.9259999999999999</v>
      </c>
      <c r="AK15" s="2">
        <v>34.222000000000001</v>
      </c>
      <c r="AL15" s="2">
        <v>127.78700000000001</v>
      </c>
      <c r="AM15" s="2"/>
      <c r="AN15" s="2"/>
      <c r="AO15" s="2"/>
      <c r="AP15" s="2"/>
      <c r="AQ15" s="2">
        <v>187.13499999999999</v>
      </c>
      <c r="AR15" s="2">
        <v>17.655000000000001</v>
      </c>
      <c r="AS15" s="2">
        <f t="shared" si="1"/>
        <v>204.79</v>
      </c>
      <c r="AT15" s="2"/>
    </row>
    <row r="16" spans="1:46" ht="15.75" thickBot="1" x14ac:dyDescent="0.3">
      <c r="A16" s="1">
        <v>45887</v>
      </c>
      <c r="B16" s="2">
        <v>38.936999999999998</v>
      </c>
      <c r="C16" s="3">
        <v>3.9980000000000002</v>
      </c>
      <c r="D16" s="2">
        <f t="shared" si="0"/>
        <v>42.934999999999995</v>
      </c>
      <c r="E16" s="2">
        <v>45.081000000000003</v>
      </c>
      <c r="F16" s="3">
        <v>0.79100000000000004</v>
      </c>
      <c r="G16" s="2">
        <v>3.05</v>
      </c>
      <c r="H16" s="2">
        <v>6.0789999999999997</v>
      </c>
      <c r="I16" s="2"/>
      <c r="J16" s="2"/>
      <c r="K16" s="2">
        <f>(372+466+262)/1000</f>
        <v>1.1000000000000001</v>
      </c>
      <c r="L16" s="2">
        <v>146.15100000000001</v>
      </c>
      <c r="M16" s="2">
        <v>64.022000000000006</v>
      </c>
      <c r="N16" s="2"/>
      <c r="O16" s="2"/>
      <c r="P16" s="2">
        <v>0.70699999999999996</v>
      </c>
      <c r="Q16" s="2"/>
      <c r="R16" s="2"/>
      <c r="S16" s="2"/>
      <c r="T16" s="2"/>
      <c r="U16" s="2">
        <v>30.073</v>
      </c>
      <c r="V16" s="2">
        <v>14.275</v>
      </c>
      <c r="W16" s="2">
        <v>292.68599999999998</v>
      </c>
      <c r="X16" s="2"/>
      <c r="Y16" s="2"/>
      <c r="Z16" s="2">
        <v>8.1000000000000003E-2</v>
      </c>
      <c r="AA16" s="2">
        <v>2.3530000000000002</v>
      </c>
      <c r="AB16" s="2">
        <v>2.5790000000000002</v>
      </c>
      <c r="AC16" s="2"/>
      <c r="AD16" s="2"/>
      <c r="AE16" s="2">
        <v>1.111</v>
      </c>
      <c r="AF16" s="2">
        <v>22.102</v>
      </c>
      <c r="AG16" s="2">
        <v>28.951000000000001</v>
      </c>
      <c r="AH16" s="2"/>
      <c r="AI16" s="2"/>
      <c r="AJ16" s="2">
        <v>1.605</v>
      </c>
      <c r="AK16" s="2">
        <v>34.591999999999999</v>
      </c>
      <c r="AL16" s="2">
        <v>126.974</v>
      </c>
      <c r="AM16" s="2"/>
      <c r="AN16" s="2"/>
      <c r="AO16" s="2"/>
      <c r="AP16" s="2"/>
      <c r="AQ16" s="2">
        <v>187.25</v>
      </c>
      <c r="AR16" s="2">
        <v>17.805</v>
      </c>
      <c r="AS16" s="2">
        <f t="shared" si="1"/>
        <v>205.05500000000001</v>
      </c>
      <c r="AT16" s="2"/>
    </row>
    <row r="17" spans="1:52" ht="15.75" thickBot="1" x14ac:dyDescent="0.3">
      <c r="A17" s="1">
        <v>45888</v>
      </c>
      <c r="B17" s="2">
        <v>40.307000000000002</v>
      </c>
      <c r="C17" s="3">
        <v>3.831</v>
      </c>
      <c r="D17" s="2">
        <f t="shared" si="0"/>
        <v>44.138000000000005</v>
      </c>
      <c r="E17" s="2">
        <v>45.024999999999999</v>
      </c>
      <c r="F17" s="3">
        <v>0.79100000000000004</v>
      </c>
      <c r="G17" s="2">
        <v>3.05</v>
      </c>
      <c r="H17" s="2">
        <v>6.2770000000000001</v>
      </c>
      <c r="I17" s="2"/>
      <c r="J17" s="2"/>
      <c r="K17" s="2">
        <f>(264+326+459)/1000</f>
        <v>1.0489999999999999</v>
      </c>
      <c r="L17" s="2">
        <v>146.916</v>
      </c>
      <c r="M17" s="2">
        <v>64.227000000000004</v>
      </c>
      <c r="N17" s="2"/>
      <c r="O17" s="2"/>
      <c r="P17" s="2">
        <v>0.70699999999999996</v>
      </c>
      <c r="Q17" s="2"/>
      <c r="R17" s="2"/>
      <c r="S17" s="2"/>
      <c r="T17" s="2"/>
      <c r="U17" s="2">
        <v>29.841999999999999</v>
      </c>
      <c r="V17" s="2">
        <v>14.275</v>
      </c>
      <c r="W17" s="2">
        <v>266.00599999999997</v>
      </c>
      <c r="X17" s="2"/>
      <c r="Y17" s="2"/>
      <c r="Z17" s="2">
        <v>5.3999999999999999E-2</v>
      </c>
      <c r="AA17" s="2">
        <v>2.2989999999999999</v>
      </c>
      <c r="AB17" s="2">
        <v>2.6869999999999998</v>
      </c>
      <c r="AC17" s="2"/>
      <c r="AD17" s="2"/>
      <c r="AE17" s="2">
        <v>0.96</v>
      </c>
      <c r="AF17" s="2">
        <v>22.102</v>
      </c>
      <c r="AG17" s="2">
        <v>28.951000000000001</v>
      </c>
      <c r="AH17" s="2"/>
      <c r="AI17" s="2"/>
      <c r="AJ17" s="2">
        <v>0.64200000000000002</v>
      </c>
      <c r="AK17" s="2">
        <v>32.274999999999999</v>
      </c>
      <c r="AL17" s="2">
        <v>129.161</v>
      </c>
      <c r="AM17" s="2"/>
      <c r="AN17" s="2"/>
      <c r="AO17" s="2"/>
      <c r="AP17" s="2"/>
      <c r="AQ17" s="2">
        <v>171.495</v>
      </c>
      <c r="AR17" s="2">
        <v>18.18</v>
      </c>
      <c r="AS17" s="2">
        <f t="shared" si="1"/>
        <v>189.67500000000001</v>
      </c>
      <c r="AT17" s="2"/>
    </row>
    <row r="18" spans="1:52" ht="15.75" thickBot="1" x14ac:dyDescent="0.3">
      <c r="A18" s="1">
        <v>45889</v>
      </c>
      <c r="B18" s="2">
        <v>39.802999999999997</v>
      </c>
      <c r="C18" s="3">
        <v>3.8719999999999999</v>
      </c>
      <c r="D18" s="2">
        <f t="shared" si="0"/>
        <v>43.674999999999997</v>
      </c>
      <c r="E18" s="2">
        <v>45.069000000000003</v>
      </c>
      <c r="F18" s="3">
        <v>0.79100000000000004</v>
      </c>
      <c r="G18" s="2">
        <v>3.05</v>
      </c>
      <c r="H18" s="2">
        <v>6.2770000000000001</v>
      </c>
      <c r="I18" s="2"/>
      <c r="J18" s="2"/>
      <c r="K18" s="2">
        <f>(264+466+262)/1000</f>
        <v>0.99199999999999999</v>
      </c>
      <c r="L18" s="2">
        <v>147.66999999999999</v>
      </c>
      <c r="M18" s="2">
        <v>64.442999999999998</v>
      </c>
      <c r="N18" s="2"/>
      <c r="O18" s="2"/>
      <c r="P18" s="2">
        <v>0.70699999999999996</v>
      </c>
      <c r="Q18" s="2"/>
      <c r="R18" s="2"/>
      <c r="S18" s="2"/>
      <c r="T18" s="2"/>
      <c r="U18" s="2">
        <v>29.491</v>
      </c>
      <c r="V18" s="2">
        <v>14.275</v>
      </c>
      <c r="W18" s="2">
        <v>251.97200000000001</v>
      </c>
      <c r="X18" s="2"/>
      <c r="Y18" s="2"/>
      <c r="Z18" s="2">
        <v>0.108</v>
      </c>
      <c r="AA18" s="2">
        <v>2.2989999999999999</v>
      </c>
      <c r="AB18" s="2">
        <v>2.7959999999999998</v>
      </c>
      <c r="AC18" s="2"/>
      <c r="AD18" s="2"/>
      <c r="AE18" s="2">
        <v>0.73699999999999999</v>
      </c>
      <c r="AF18" s="2">
        <v>22.102</v>
      </c>
      <c r="AG18" s="2">
        <v>28.951000000000001</v>
      </c>
      <c r="AH18" s="2"/>
      <c r="AI18" s="2"/>
      <c r="AJ18" s="2">
        <v>1.605</v>
      </c>
      <c r="AK18" s="2">
        <v>30.387</v>
      </c>
      <c r="AL18" s="2">
        <v>133.13499999999999</v>
      </c>
      <c r="AM18" s="2"/>
      <c r="AN18" s="2"/>
      <c r="AO18" s="2"/>
      <c r="AP18" s="2"/>
      <c r="AQ18" s="2">
        <v>167.94</v>
      </c>
      <c r="AR18" s="2">
        <v>18.18</v>
      </c>
      <c r="AS18" s="2">
        <f t="shared" si="1"/>
        <v>186.12</v>
      </c>
      <c r="AT18" s="2"/>
    </row>
    <row r="19" spans="1:52" ht="15.75" thickBot="1" x14ac:dyDescent="0.3">
      <c r="A19" s="1">
        <v>45890</v>
      </c>
      <c r="B19" s="2">
        <v>44.042999999999999</v>
      </c>
      <c r="C19" s="3">
        <v>3.59</v>
      </c>
      <c r="D19" s="2">
        <f t="shared" si="0"/>
        <v>47.632999999999996</v>
      </c>
      <c r="E19" s="2">
        <v>45.143999999999998</v>
      </c>
      <c r="F19" s="3">
        <v>0.79800000000000004</v>
      </c>
      <c r="G19" s="2">
        <v>3.05</v>
      </c>
      <c r="H19" s="2">
        <v>6.2770000000000001</v>
      </c>
      <c r="I19" s="2"/>
      <c r="J19" s="2"/>
      <c r="K19" s="2">
        <f>(264+372+466+197)/1000</f>
        <v>1.2989999999999999</v>
      </c>
      <c r="L19" s="2">
        <v>148.30799999999999</v>
      </c>
      <c r="M19" s="2">
        <v>64.442999999999998</v>
      </c>
      <c r="N19" s="2"/>
      <c r="O19" s="2"/>
      <c r="P19" s="2">
        <v>0.70699999999999996</v>
      </c>
      <c r="Q19" s="2"/>
      <c r="R19" s="2"/>
      <c r="S19" s="2"/>
      <c r="T19" s="2"/>
      <c r="U19" s="2">
        <v>29.870999999999999</v>
      </c>
      <c r="V19" s="2">
        <v>14.275</v>
      </c>
      <c r="W19" s="2">
        <v>263.05399999999997</v>
      </c>
      <c r="X19" s="2"/>
      <c r="Y19" s="2"/>
      <c r="Z19" s="2">
        <v>5.3999999999999999E-2</v>
      </c>
      <c r="AA19" s="2">
        <v>2.2450000000000001</v>
      </c>
      <c r="AB19" s="2">
        <v>2.9049999999999998</v>
      </c>
      <c r="AC19" s="2"/>
      <c r="AD19" s="2"/>
      <c r="AE19" s="2">
        <v>0.70599999999999996</v>
      </c>
      <c r="AF19" s="2">
        <v>22.102</v>
      </c>
      <c r="AG19" s="2">
        <v>28.951000000000001</v>
      </c>
      <c r="AH19" s="2"/>
      <c r="AI19" s="2"/>
      <c r="AJ19" s="2">
        <v>1.284</v>
      </c>
      <c r="AK19" s="2">
        <v>31.670999999999999</v>
      </c>
      <c r="AL19" s="2">
        <v>133.13499999999999</v>
      </c>
      <c r="AM19" s="2"/>
      <c r="AN19" s="2"/>
      <c r="AO19" s="2"/>
      <c r="AP19" s="2"/>
      <c r="AQ19" s="2">
        <v>157.965</v>
      </c>
      <c r="AR19" s="2">
        <v>18.375</v>
      </c>
      <c r="AS19" s="2">
        <f t="shared" si="1"/>
        <v>176.34</v>
      </c>
      <c r="AT19" s="2"/>
      <c r="AU19" s="48"/>
    </row>
    <row r="20" spans="1:52" ht="15.75" thickBot="1" x14ac:dyDescent="0.3">
      <c r="A20" s="1">
        <v>45892</v>
      </c>
      <c r="B20" s="12">
        <v>44.322000000000003</v>
      </c>
      <c r="C20" s="46">
        <v>3.6659999999999999</v>
      </c>
      <c r="D20" s="12">
        <f>+C20+B20</f>
        <v>47.988</v>
      </c>
      <c r="E20" s="12">
        <v>44.543999999999997</v>
      </c>
      <c r="F20" s="46">
        <v>0.79100000000000004</v>
      </c>
      <c r="G20" s="12">
        <v>3.05</v>
      </c>
      <c r="H20" s="12">
        <v>6.2770000000000001</v>
      </c>
      <c r="I20" s="12"/>
      <c r="J20" s="12"/>
      <c r="K20" s="12">
        <f>(251+466+197)/1000</f>
        <v>0.91400000000000003</v>
      </c>
      <c r="L20" s="12">
        <v>148.65100000000001</v>
      </c>
      <c r="M20" s="12">
        <v>55.323</v>
      </c>
      <c r="N20" s="12"/>
      <c r="O20" s="12"/>
      <c r="P20" s="12">
        <v>0.70699999999999996</v>
      </c>
      <c r="Q20" s="12"/>
      <c r="R20" s="12"/>
      <c r="S20" s="12"/>
      <c r="T20" s="12"/>
      <c r="U20" s="12">
        <v>29.837</v>
      </c>
      <c r="V20" s="12">
        <v>14.275</v>
      </c>
      <c r="W20" s="12">
        <v>288.49</v>
      </c>
      <c r="X20" s="12"/>
      <c r="Y20" s="12"/>
      <c r="Z20" s="12">
        <v>5.3999999999999999E-2</v>
      </c>
      <c r="AA20" s="12">
        <v>2.2989999999999999</v>
      </c>
      <c r="AB20" s="12">
        <v>0.185</v>
      </c>
      <c r="AC20" s="12"/>
      <c r="AD20" s="12"/>
      <c r="AE20" s="12">
        <v>0.84399999999999997</v>
      </c>
      <c r="AF20" s="12">
        <v>22.102</v>
      </c>
      <c r="AG20" s="12">
        <v>18.905000000000001</v>
      </c>
      <c r="AH20" s="12"/>
      <c r="AI20" s="12"/>
      <c r="AJ20" s="12">
        <v>1.284</v>
      </c>
      <c r="AK20" s="12">
        <v>30.065999999999999</v>
      </c>
      <c r="AL20" s="12">
        <v>135.16900000000001</v>
      </c>
      <c r="AM20" s="12"/>
      <c r="AN20" s="12"/>
      <c r="AO20" s="12"/>
      <c r="AP20" s="12"/>
      <c r="AQ20" s="12">
        <v>153.30500000000001</v>
      </c>
      <c r="AR20" s="12">
        <v>19.065000000000001</v>
      </c>
      <c r="AS20" s="12">
        <f>+AQ20+AR20</f>
        <v>172.37</v>
      </c>
      <c r="AT20" s="12"/>
      <c r="AW20" s="47"/>
    </row>
    <row r="21" spans="1:52" ht="15.75" thickBot="1" x14ac:dyDescent="0.3">
      <c r="A21" s="1">
        <v>45893</v>
      </c>
      <c r="B21" s="2">
        <v>44.119</v>
      </c>
      <c r="C21" s="3">
        <v>2.79</v>
      </c>
      <c r="D21" s="2">
        <f>+C21+B21</f>
        <v>46.908999999999999</v>
      </c>
      <c r="E21" s="2">
        <v>45.036999999999999</v>
      </c>
      <c r="F21" s="3">
        <v>0.80400000000000005</v>
      </c>
      <c r="G21" s="2">
        <v>3.05</v>
      </c>
      <c r="H21" s="2">
        <v>6.2169999999999996</v>
      </c>
      <c r="I21" s="2"/>
      <c r="J21" s="2"/>
      <c r="K21" s="2">
        <v>1.21</v>
      </c>
      <c r="L21" s="2">
        <v>149.178</v>
      </c>
      <c r="M21" s="2">
        <v>55.323</v>
      </c>
      <c r="N21" s="2"/>
      <c r="O21" s="2"/>
      <c r="P21" s="2"/>
      <c r="Q21" s="2"/>
      <c r="R21" s="2"/>
      <c r="S21" s="2"/>
      <c r="T21" s="2"/>
      <c r="U21" s="2">
        <v>29.928999999999998</v>
      </c>
      <c r="V21" s="2">
        <v>14.275</v>
      </c>
      <c r="W21" s="2">
        <v>318.48599999999999</v>
      </c>
      <c r="X21" s="2"/>
      <c r="Y21" s="2"/>
      <c r="Z21" s="2">
        <v>5.3999999999999999E-2</v>
      </c>
      <c r="AA21" s="2">
        <v>2.2450000000000001</v>
      </c>
      <c r="AB21" s="2">
        <v>0.29399999999999998</v>
      </c>
      <c r="AC21" s="2"/>
      <c r="AD21" s="2"/>
      <c r="AE21" s="2">
        <v>0.84299999999999997</v>
      </c>
      <c r="AF21" s="2">
        <v>22.102</v>
      </c>
      <c r="AG21" s="2">
        <v>18.905000000000001</v>
      </c>
      <c r="AH21" s="2"/>
      <c r="AI21" s="2"/>
      <c r="AJ21" s="2">
        <v>1.284</v>
      </c>
      <c r="AK21" s="2">
        <v>29.542999999999999</v>
      </c>
      <c r="AL21" s="2">
        <v>136.63</v>
      </c>
      <c r="AM21" s="2"/>
      <c r="AN21" s="2"/>
      <c r="AO21" s="2"/>
      <c r="AP21" s="2"/>
      <c r="AQ21" s="2">
        <v>161.095</v>
      </c>
      <c r="AR21" s="2">
        <v>18.84</v>
      </c>
      <c r="AS21" s="2">
        <f>+AQ21+AR21</f>
        <v>179.935</v>
      </c>
      <c r="AT21" s="2"/>
    </row>
    <row r="22" spans="1:52" ht="15.75" thickBot="1" x14ac:dyDescent="0.3">
      <c r="A22" s="1">
        <v>45894</v>
      </c>
      <c r="B22" s="2">
        <v>43.082999999999998</v>
      </c>
      <c r="C22" s="3">
        <v>3.2069999999999999</v>
      </c>
      <c r="D22" s="2">
        <f t="shared" si="0"/>
        <v>46.29</v>
      </c>
      <c r="E22" s="2">
        <v>45.048999999999999</v>
      </c>
      <c r="F22" s="3">
        <v>0.78100000000000003</v>
      </c>
      <c r="G22" s="2">
        <v>3.05</v>
      </c>
      <c r="H22" s="2">
        <v>6.157</v>
      </c>
      <c r="I22" s="2"/>
      <c r="J22" s="2"/>
      <c r="K22" s="2">
        <v>1.1850000000000001</v>
      </c>
      <c r="L22" s="2">
        <v>147.559</v>
      </c>
      <c r="M22" s="2">
        <v>57.444000000000003</v>
      </c>
      <c r="N22" s="2"/>
      <c r="O22" s="2"/>
      <c r="P22" s="2"/>
      <c r="Q22" s="2"/>
      <c r="R22" s="2"/>
      <c r="S22" s="2"/>
      <c r="T22" s="2"/>
      <c r="U22" s="2">
        <v>30.177</v>
      </c>
      <c r="V22" s="2">
        <v>14.275</v>
      </c>
      <c r="W22" s="2">
        <v>302.82600000000002</v>
      </c>
      <c r="X22" s="2"/>
      <c r="Y22" s="2"/>
      <c r="Z22" s="2">
        <v>4.1000000000000002E-2</v>
      </c>
      <c r="AA22" s="2">
        <v>2.1779999999999999</v>
      </c>
      <c r="AB22" s="2">
        <v>0.40300000000000002</v>
      </c>
      <c r="AC22" s="2"/>
      <c r="AD22" s="2"/>
      <c r="AE22" s="2">
        <v>1.01</v>
      </c>
      <c r="AF22" s="2">
        <v>22.102</v>
      </c>
      <c r="AG22" s="2">
        <v>18.905000000000001</v>
      </c>
      <c r="AH22" s="2"/>
      <c r="AI22" s="2"/>
      <c r="AJ22" s="2">
        <v>1.284</v>
      </c>
      <c r="AK22" s="2">
        <v>28.259</v>
      </c>
      <c r="AL22" s="2">
        <v>138.596</v>
      </c>
      <c r="AM22" s="2"/>
      <c r="AN22" s="2"/>
      <c r="AO22" s="2"/>
      <c r="AP22" s="2"/>
      <c r="AQ22" s="2">
        <v>163.977</v>
      </c>
      <c r="AR22" s="2">
        <v>18.614999999999998</v>
      </c>
      <c r="AS22" s="2">
        <f t="shared" si="1"/>
        <v>182.59200000000001</v>
      </c>
      <c r="AT22" s="2"/>
      <c r="AY22" s="47"/>
    </row>
    <row r="23" spans="1:52" ht="15.75" thickBot="1" x14ac:dyDescent="0.3">
      <c r="A23" s="1">
        <v>45895</v>
      </c>
      <c r="B23" s="2">
        <v>38.738</v>
      </c>
      <c r="C23" s="3">
        <v>3.5179999999999998</v>
      </c>
      <c r="D23" s="2">
        <f t="shared" si="0"/>
        <v>42.256</v>
      </c>
      <c r="E23" s="2">
        <v>45.186</v>
      </c>
      <c r="F23" s="3">
        <v>0.79300000000000004</v>
      </c>
      <c r="G23" s="2">
        <v>3.05</v>
      </c>
      <c r="H23" s="2">
        <v>6.0369999999999999</v>
      </c>
      <c r="I23" s="2"/>
      <c r="J23" s="2"/>
      <c r="K23" s="2">
        <v>1.21</v>
      </c>
      <c r="L23" s="2">
        <v>147.90299999999999</v>
      </c>
      <c r="M23" s="2">
        <v>57.627000000000002</v>
      </c>
      <c r="N23" s="2"/>
      <c r="O23" s="2"/>
      <c r="P23" s="2"/>
      <c r="Q23" s="2"/>
      <c r="R23" s="2"/>
      <c r="S23" s="2"/>
      <c r="T23" s="2"/>
      <c r="U23" s="2">
        <v>29.843</v>
      </c>
      <c r="V23" s="2">
        <v>14.275</v>
      </c>
      <c r="W23" s="2">
        <v>279.39600000000002</v>
      </c>
      <c r="X23" s="2"/>
      <c r="Y23" s="2"/>
      <c r="Z23" s="2">
        <v>8.5999999999999993E-2</v>
      </c>
      <c r="AA23" s="2">
        <v>2.2650000000000001</v>
      </c>
      <c r="AB23" s="2">
        <v>0.51100000000000001</v>
      </c>
      <c r="AC23" s="2"/>
      <c r="AD23" s="2"/>
      <c r="AE23" s="2">
        <v>0.80400000000000005</v>
      </c>
      <c r="AF23" s="2">
        <v>22.102</v>
      </c>
      <c r="AG23" s="2">
        <v>18.905000000000001</v>
      </c>
      <c r="AH23" s="2"/>
      <c r="AI23" s="2"/>
      <c r="AJ23" s="2">
        <v>1.284</v>
      </c>
      <c r="AK23" s="2">
        <v>27.402999999999999</v>
      </c>
      <c r="AL23" s="2">
        <v>139.851</v>
      </c>
      <c r="AM23" s="2"/>
      <c r="AN23" s="2"/>
      <c r="AO23" s="2"/>
      <c r="AP23" s="2"/>
      <c r="AQ23" s="2">
        <v>172.83199999999999</v>
      </c>
      <c r="AR23" s="2">
        <v>18.975000000000001</v>
      </c>
      <c r="AS23" s="2">
        <f t="shared" si="1"/>
        <v>191.80699999999999</v>
      </c>
      <c r="AT23" s="2"/>
    </row>
    <row r="24" spans="1:52" ht="15.75" thickBot="1" x14ac:dyDescent="0.3">
      <c r="A24" s="1">
        <v>45896</v>
      </c>
      <c r="B24" s="2"/>
      <c r="C24" s="3"/>
      <c r="D24" s="2">
        <f t="shared" si="0"/>
        <v>0</v>
      </c>
      <c r="E24" s="2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>
        <f t="shared" si="1"/>
        <v>0</v>
      </c>
      <c r="AT24" s="2"/>
      <c r="AZ24" s="47"/>
    </row>
    <row r="25" spans="1:52" ht="15.75" thickBot="1" x14ac:dyDescent="0.3">
      <c r="A25" s="1">
        <v>45897</v>
      </c>
      <c r="B25" s="2">
        <v>52.350999999999999</v>
      </c>
      <c r="C25" s="3">
        <v>2.9990000000000001</v>
      </c>
      <c r="D25" s="2">
        <f t="shared" si="0"/>
        <v>55.35</v>
      </c>
      <c r="E25" s="2">
        <v>45.014000000000003</v>
      </c>
      <c r="F25" s="3">
        <v>0.79700000000000004</v>
      </c>
      <c r="G25" s="2">
        <v>3.05</v>
      </c>
      <c r="H25" s="2">
        <v>5.9770000000000003</v>
      </c>
      <c r="I25" s="2"/>
      <c r="J25" s="2"/>
      <c r="K25" s="2">
        <v>1.248</v>
      </c>
      <c r="L25" s="2">
        <v>148.03800000000001</v>
      </c>
      <c r="M25" s="2">
        <v>59.198</v>
      </c>
      <c r="N25" s="2"/>
      <c r="O25" s="2"/>
      <c r="P25" s="2"/>
      <c r="Q25" s="2"/>
      <c r="R25" s="2"/>
      <c r="S25" s="2"/>
      <c r="T25" s="2"/>
      <c r="U25" s="2">
        <v>29.29</v>
      </c>
      <c r="V25" s="2">
        <v>220.49600000000001</v>
      </c>
      <c r="W25" s="2">
        <v>181.08600000000001</v>
      </c>
      <c r="X25" s="2"/>
      <c r="Y25" s="2"/>
      <c r="Z25" s="2">
        <v>8.5999999999999993E-2</v>
      </c>
      <c r="AA25" s="2">
        <v>2.33</v>
      </c>
      <c r="AB25" s="2">
        <v>0.56599999999999995</v>
      </c>
      <c r="AC25" s="2"/>
      <c r="AD25" s="2"/>
      <c r="AE25" s="2">
        <v>0.58399999999999996</v>
      </c>
      <c r="AF25" s="2">
        <v>22.102</v>
      </c>
      <c r="AG25" s="2">
        <v>18.905000000000001</v>
      </c>
      <c r="AH25" s="2"/>
      <c r="AI25" s="2"/>
      <c r="AJ25" s="2">
        <v>1.284</v>
      </c>
      <c r="AK25" s="2">
        <v>25.905000000000001</v>
      </c>
      <c r="AL25" s="2">
        <v>143.03</v>
      </c>
      <c r="AM25" s="2"/>
      <c r="AN25" s="2"/>
      <c r="AO25" s="2"/>
      <c r="AP25" s="2"/>
      <c r="AQ25" s="2">
        <v>156.58799999999999</v>
      </c>
      <c r="AR25" s="2">
        <v>18.899999999999999</v>
      </c>
      <c r="AS25" s="2">
        <f t="shared" si="1"/>
        <v>175.488</v>
      </c>
      <c r="AT25" s="2"/>
    </row>
    <row r="26" spans="1:52" ht="15.75" thickBot="1" x14ac:dyDescent="0.3">
      <c r="A26" s="1">
        <v>45899</v>
      </c>
      <c r="B26" s="2">
        <v>47.189</v>
      </c>
      <c r="C26" s="3">
        <v>3.6059999999999999</v>
      </c>
      <c r="D26" s="2">
        <f t="shared" si="0"/>
        <v>50.795000000000002</v>
      </c>
      <c r="E26" s="2">
        <v>45.171999999999997</v>
      </c>
      <c r="F26" s="3">
        <v>0.79300000000000004</v>
      </c>
      <c r="G26" s="2">
        <v>3.05</v>
      </c>
      <c r="H26" s="2">
        <v>5.9770000000000003</v>
      </c>
      <c r="I26" s="2"/>
      <c r="J26" s="2"/>
      <c r="K26" s="2">
        <v>1.1759999999999999</v>
      </c>
      <c r="L26" s="2">
        <v>146.953</v>
      </c>
      <c r="M26" s="2">
        <v>55.835999999999999</v>
      </c>
      <c r="N26" s="2"/>
      <c r="O26" s="2"/>
      <c r="P26" s="2"/>
      <c r="Q26" s="2"/>
      <c r="R26" s="2"/>
      <c r="S26" s="2"/>
      <c r="T26" s="2"/>
      <c r="U26" s="2">
        <v>29.285</v>
      </c>
      <c r="V26" s="2">
        <v>230.703</v>
      </c>
      <c r="W26" s="2">
        <v>200.316</v>
      </c>
      <c r="X26" s="2"/>
      <c r="Y26" s="2"/>
      <c r="Z26" s="2">
        <v>1.4E-2</v>
      </c>
      <c r="AA26" s="2">
        <v>2.3439999999999999</v>
      </c>
      <c r="AB26" s="2">
        <v>0.56599999999999995</v>
      </c>
      <c r="AC26" s="2"/>
      <c r="AD26" s="2"/>
      <c r="AE26" s="2">
        <v>0.58899999999999997</v>
      </c>
      <c r="AF26" s="2">
        <v>21.082999999999998</v>
      </c>
      <c r="AG26" s="2">
        <v>19.923999999999999</v>
      </c>
      <c r="AH26" s="2"/>
      <c r="AI26" s="2"/>
      <c r="AJ26" s="2">
        <v>1.284</v>
      </c>
      <c r="AK26" s="2">
        <v>25.584</v>
      </c>
      <c r="AL26" s="2">
        <v>136.881</v>
      </c>
      <c r="AM26" s="2"/>
      <c r="AN26" s="2"/>
      <c r="AO26" s="2"/>
      <c r="AP26" s="2"/>
      <c r="AQ26" s="2">
        <v>165.74600000000001</v>
      </c>
      <c r="AR26" s="2">
        <v>19.035</v>
      </c>
      <c r="AS26" s="2">
        <f t="shared" si="1"/>
        <v>184.78100000000001</v>
      </c>
      <c r="AT26" s="2"/>
    </row>
    <row r="27" spans="1:52" ht="15.75" thickBot="1" x14ac:dyDescent="0.3">
      <c r="A27" s="1">
        <v>45900</v>
      </c>
      <c r="B27" s="2">
        <v>51.634</v>
      </c>
      <c r="C27" s="3">
        <v>1.736</v>
      </c>
      <c r="D27" s="2">
        <f t="shared" si="0"/>
        <v>53.37</v>
      </c>
      <c r="E27" s="2">
        <v>452.22</v>
      </c>
      <c r="F27" s="3">
        <v>0.80400000000000005</v>
      </c>
      <c r="G27" s="2">
        <v>3.05</v>
      </c>
      <c r="H27" s="2">
        <v>6.2169999999999996</v>
      </c>
      <c r="I27" s="2"/>
      <c r="J27" s="2"/>
      <c r="K27" s="2">
        <v>0.96399999999999997</v>
      </c>
      <c r="L27" s="2">
        <v>154.54599999999999</v>
      </c>
      <c r="M27" s="2">
        <v>60.197000000000003</v>
      </c>
      <c r="N27" s="2"/>
      <c r="O27" s="2"/>
      <c r="P27" s="2"/>
      <c r="Q27" s="2"/>
      <c r="R27" s="2"/>
      <c r="S27" s="2"/>
      <c r="T27" s="2"/>
      <c r="U27" s="2">
        <v>29.459</v>
      </c>
      <c r="V27" s="2">
        <v>190.572</v>
      </c>
      <c r="W27" s="2">
        <v>226.70599999999999</v>
      </c>
      <c r="X27" s="2"/>
      <c r="Y27" s="2"/>
      <c r="Z27" s="2">
        <v>5.7000000000000002E-2</v>
      </c>
      <c r="AA27" s="2">
        <v>2.2930000000000001</v>
      </c>
      <c r="AB27" s="2">
        <v>0.67500000000000004</v>
      </c>
      <c r="AC27" s="2"/>
      <c r="AD27" s="2"/>
      <c r="AE27" s="2">
        <v>0.60399999999999998</v>
      </c>
      <c r="AF27" s="2">
        <v>21.558</v>
      </c>
      <c r="AG27" s="2">
        <v>20.942</v>
      </c>
      <c r="AH27" s="2"/>
      <c r="AI27" s="2"/>
      <c r="AJ27" s="2">
        <v>1.284</v>
      </c>
      <c r="AK27" s="2">
        <v>23.23</v>
      </c>
      <c r="AL27" s="2">
        <v>139.72499999999999</v>
      </c>
      <c r="AM27" s="2"/>
      <c r="AN27" s="2"/>
      <c r="AO27" s="2"/>
      <c r="AP27" s="2"/>
      <c r="AQ27" s="2">
        <v>163.53100000000001</v>
      </c>
      <c r="AR27" s="2">
        <v>18.585000000000001</v>
      </c>
      <c r="AS27" s="2">
        <f t="shared" si="1"/>
        <v>182.11600000000001</v>
      </c>
      <c r="AT27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zoomScaleNormal="100" workbookViewId="0">
      <selection sqref="A1:G29"/>
    </sheetView>
  </sheetViews>
  <sheetFormatPr defaultRowHeight="15" x14ac:dyDescent="0.25"/>
  <cols>
    <col min="1" max="1" width="10.140625" customWidth="1"/>
    <col min="2" max="2" width="9.7109375" customWidth="1"/>
    <col min="3" max="3" width="10.5703125" customWidth="1"/>
    <col min="4" max="4" width="10" customWidth="1"/>
    <col min="5" max="5" width="9.7109375" customWidth="1"/>
    <col min="6" max="6" width="8.42578125" customWidth="1"/>
    <col min="7" max="7" width="10.5703125" customWidth="1"/>
  </cols>
  <sheetData>
    <row r="1" spans="1:7" ht="47.25" customHeight="1" thickBot="1" x14ac:dyDescent="0.3">
      <c r="A1" s="42" t="s">
        <v>0</v>
      </c>
      <c r="B1" s="43" t="s">
        <v>9</v>
      </c>
      <c r="C1" s="44" t="s">
        <v>10</v>
      </c>
      <c r="D1" s="43" t="s">
        <v>11</v>
      </c>
      <c r="E1" s="45" t="s">
        <v>12</v>
      </c>
      <c r="F1" s="45" t="s">
        <v>13</v>
      </c>
      <c r="G1" s="45" t="s">
        <v>14</v>
      </c>
    </row>
    <row r="2" spans="1:7" ht="15.75" thickBot="1" x14ac:dyDescent="0.3">
      <c r="A2" s="1">
        <v>45871</v>
      </c>
      <c r="B2" s="7">
        <v>31.972999999999999</v>
      </c>
      <c r="C2" s="8">
        <v>0.98</v>
      </c>
      <c r="D2" s="7">
        <v>7.6120000000000001</v>
      </c>
      <c r="E2" s="9">
        <v>0.77700000000000002</v>
      </c>
      <c r="F2" s="2">
        <f>SUM(B2:E2)</f>
        <v>41.341999999999999</v>
      </c>
      <c r="G2" s="2">
        <f>SUM(B2:E2)-C2</f>
        <v>40.362000000000002</v>
      </c>
    </row>
    <row r="3" spans="1:7" ht="15.75" thickBot="1" x14ac:dyDescent="0.3">
      <c r="A3" s="1">
        <v>45872</v>
      </c>
      <c r="B3" s="2">
        <v>33.06</v>
      </c>
      <c r="C3" s="10">
        <v>1.26</v>
      </c>
      <c r="D3" s="2">
        <v>8.5210000000000008</v>
      </c>
      <c r="E3" s="11">
        <v>0.79800000000000004</v>
      </c>
      <c r="F3" s="2">
        <f t="shared" ref="F3:F27" si="0">SUM(B3:E3)</f>
        <v>43.639000000000003</v>
      </c>
      <c r="G3" s="2">
        <f t="shared" ref="G3:G27" si="1">SUM(B3:E3)-C3</f>
        <v>42.379000000000005</v>
      </c>
    </row>
    <row r="4" spans="1:7" ht="15.75" thickBot="1" x14ac:dyDescent="0.3">
      <c r="A4" s="1">
        <v>45873</v>
      </c>
      <c r="B4" s="7">
        <v>32.932000000000002</v>
      </c>
      <c r="C4" s="8">
        <v>0</v>
      </c>
      <c r="D4" s="7">
        <v>8.9499999999999993</v>
      </c>
      <c r="E4" s="9">
        <v>0.78400000000000003</v>
      </c>
      <c r="F4" s="2">
        <f t="shared" si="0"/>
        <v>42.666000000000004</v>
      </c>
      <c r="G4" s="2">
        <f t="shared" si="1"/>
        <v>42.666000000000004</v>
      </c>
    </row>
    <row r="5" spans="1:7" ht="15.75" thickBot="1" x14ac:dyDescent="0.3">
      <c r="A5" s="1">
        <v>45874</v>
      </c>
      <c r="B5" s="2">
        <v>33.380000000000003</v>
      </c>
      <c r="C5" s="10">
        <v>0.63</v>
      </c>
      <c r="D5" s="2">
        <v>8.34</v>
      </c>
      <c r="E5" s="11">
        <v>0.79300000000000004</v>
      </c>
      <c r="F5" s="2">
        <f t="shared" si="0"/>
        <v>43.143000000000008</v>
      </c>
      <c r="G5" s="2">
        <f t="shared" si="1"/>
        <v>42.513000000000005</v>
      </c>
    </row>
    <row r="6" spans="1:7" ht="15.75" thickBot="1" x14ac:dyDescent="0.3">
      <c r="A6" s="1">
        <v>45875</v>
      </c>
      <c r="B6" s="7">
        <v>34.171999999999997</v>
      </c>
      <c r="C6" s="8">
        <v>1.022</v>
      </c>
      <c r="D6" s="7">
        <v>8.8130000000000006</v>
      </c>
      <c r="E6" s="9">
        <v>0.80300000000000005</v>
      </c>
      <c r="F6" s="2">
        <f t="shared" si="0"/>
        <v>44.809999999999995</v>
      </c>
      <c r="G6" s="2">
        <f t="shared" si="1"/>
        <v>43.787999999999997</v>
      </c>
    </row>
    <row r="7" spans="1:7" ht="15.75" thickBot="1" x14ac:dyDescent="0.3">
      <c r="A7" s="1">
        <v>45876</v>
      </c>
      <c r="B7" s="2">
        <v>34.883000000000003</v>
      </c>
      <c r="C7" s="10">
        <v>0</v>
      </c>
      <c r="D7" s="2">
        <v>8.968</v>
      </c>
      <c r="E7" s="11">
        <v>0.8</v>
      </c>
      <c r="F7" s="2">
        <f t="shared" si="0"/>
        <v>44.650999999999996</v>
      </c>
      <c r="G7" s="2">
        <f t="shared" si="1"/>
        <v>44.650999999999996</v>
      </c>
    </row>
    <row r="8" spans="1:7" ht="15.75" thickBot="1" x14ac:dyDescent="0.3">
      <c r="A8" s="1">
        <v>45878</v>
      </c>
      <c r="B8" s="7">
        <v>29.844000000000001</v>
      </c>
      <c r="C8" s="8">
        <v>0</v>
      </c>
      <c r="D8" s="7">
        <v>8.5259999999999998</v>
      </c>
      <c r="E8" s="9">
        <v>0.752</v>
      </c>
      <c r="F8" s="2">
        <f t="shared" si="0"/>
        <v>39.122000000000007</v>
      </c>
      <c r="G8" s="2">
        <f t="shared" si="1"/>
        <v>39.122000000000007</v>
      </c>
    </row>
    <row r="9" spans="1:7" ht="15.75" thickBot="1" x14ac:dyDescent="0.3">
      <c r="A9" s="1">
        <v>45879</v>
      </c>
      <c r="B9" s="2">
        <v>33.027999999999999</v>
      </c>
      <c r="C9" s="10">
        <v>0</v>
      </c>
      <c r="D9" s="2">
        <v>8.2230000000000008</v>
      </c>
      <c r="E9" s="11">
        <v>0.68500000000000005</v>
      </c>
      <c r="F9" s="2">
        <f t="shared" si="0"/>
        <v>41.936</v>
      </c>
      <c r="G9" s="2">
        <f t="shared" si="1"/>
        <v>41.936</v>
      </c>
    </row>
    <row r="10" spans="1:7" ht="15.75" thickBot="1" x14ac:dyDescent="0.3">
      <c r="A10" s="1">
        <v>45880</v>
      </c>
      <c r="B10" s="7">
        <v>32.734999999999999</v>
      </c>
      <c r="C10" s="8">
        <v>0</v>
      </c>
      <c r="D10" s="7">
        <v>8.15</v>
      </c>
      <c r="E10" s="9">
        <v>0.67600000000000005</v>
      </c>
      <c r="F10" s="2">
        <f t="shared" si="0"/>
        <v>41.561</v>
      </c>
      <c r="G10" s="2">
        <f t="shared" si="1"/>
        <v>41.561</v>
      </c>
    </row>
    <row r="11" spans="1:7" ht="15.75" thickBot="1" x14ac:dyDescent="0.3">
      <c r="A11" s="1">
        <v>45881</v>
      </c>
      <c r="B11" s="2">
        <v>33.917999999999999</v>
      </c>
      <c r="C11" s="10">
        <v>0</v>
      </c>
      <c r="D11" s="2">
        <v>7.12</v>
      </c>
      <c r="E11" s="11">
        <v>0.79800000000000004</v>
      </c>
      <c r="F11" s="2">
        <f t="shared" si="0"/>
        <v>41.835999999999999</v>
      </c>
      <c r="G11" s="2">
        <f t="shared" si="1"/>
        <v>41.835999999999999</v>
      </c>
    </row>
    <row r="12" spans="1:7" ht="15.75" thickBot="1" x14ac:dyDescent="0.3">
      <c r="A12" s="1">
        <v>45882</v>
      </c>
      <c r="B12" s="7">
        <v>35.337000000000003</v>
      </c>
      <c r="C12" s="8">
        <v>0</v>
      </c>
      <c r="D12" s="7">
        <v>6.78</v>
      </c>
      <c r="E12" s="9">
        <v>0.79900000000000004</v>
      </c>
      <c r="F12" s="2">
        <f t="shared" si="0"/>
        <v>42.916000000000004</v>
      </c>
      <c r="G12" s="2">
        <f t="shared" si="1"/>
        <v>42.916000000000004</v>
      </c>
    </row>
    <row r="13" spans="1:7" ht="15.75" thickBot="1" x14ac:dyDescent="0.3">
      <c r="A13" s="1">
        <v>45883</v>
      </c>
      <c r="B13" s="2">
        <v>35.231000000000002</v>
      </c>
      <c r="C13" s="10">
        <v>0</v>
      </c>
      <c r="D13" s="2">
        <v>5.34</v>
      </c>
      <c r="E13" s="11">
        <v>0.77300000000000002</v>
      </c>
      <c r="F13" s="2">
        <f t="shared" si="0"/>
        <v>41.344000000000001</v>
      </c>
      <c r="G13" s="2">
        <f t="shared" si="1"/>
        <v>41.344000000000001</v>
      </c>
    </row>
    <row r="14" spans="1:7" ht="15.75" thickBot="1" x14ac:dyDescent="0.3">
      <c r="A14" s="1">
        <v>45885</v>
      </c>
      <c r="B14" s="7">
        <v>33.238999999999997</v>
      </c>
      <c r="C14" s="8">
        <v>0</v>
      </c>
      <c r="D14" s="7">
        <v>6.2</v>
      </c>
      <c r="E14" s="9">
        <v>0.79300000000000004</v>
      </c>
      <c r="F14" s="2">
        <f t="shared" si="0"/>
        <v>40.231999999999999</v>
      </c>
      <c r="G14" s="2">
        <f t="shared" si="1"/>
        <v>40.231999999999999</v>
      </c>
    </row>
    <row r="15" spans="1:7" ht="15.75" thickBot="1" x14ac:dyDescent="0.3">
      <c r="A15" s="1">
        <v>45886</v>
      </c>
      <c r="B15" s="2">
        <v>34.692999999999998</v>
      </c>
      <c r="C15" s="10">
        <v>0</v>
      </c>
      <c r="D15" s="2">
        <v>6.67</v>
      </c>
      <c r="E15" s="11">
        <v>0.79100000000000004</v>
      </c>
      <c r="F15" s="2">
        <f t="shared" si="0"/>
        <v>42.153999999999996</v>
      </c>
      <c r="G15" s="2">
        <f t="shared" si="1"/>
        <v>42.153999999999996</v>
      </c>
    </row>
    <row r="16" spans="1:7" ht="15.75" thickBot="1" x14ac:dyDescent="0.3">
      <c r="A16" s="1">
        <v>45887</v>
      </c>
      <c r="B16" s="7">
        <v>34.677999999999997</v>
      </c>
      <c r="C16" s="8">
        <v>0</v>
      </c>
      <c r="D16" s="7">
        <v>7.6150000000000002</v>
      </c>
      <c r="E16" s="9">
        <v>0.79100000000000004</v>
      </c>
      <c r="F16" s="2">
        <f t="shared" si="0"/>
        <v>43.083999999999996</v>
      </c>
      <c r="G16" s="2">
        <f t="shared" si="1"/>
        <v>43.083999999999996</v>
      </c>
    </row>
    <row r="17" spans="1:7" ht="15.75" thickBot="1" x14ac:dyDescent="0.3">
      <c r="A17" s="1">
        <v>45888</v>
      </c>
      <c r="B17" s="2">
        <v>33.255000000000003</v>
      </c>
      <c r="C17" s="10">
        <v>0</v>
      </c>
      <c r="D17" s="2">
        <v>7.75</v>
      </c>
      <c r="E17" s="11">
        <v>0.79100000000000004</v>
      </c>
      <c r="F17" s="2">
        <f t="shared" si="0"/>
        <v>41.795999999999999</v>
      </c>
      <c r="G17" s="2">
        <f t="shared" si="1"/>
        <v>41.795999999999999</v>
      </c>
    </row>
    <row r="18" spans="1:7" ht="15.75" thickBot="1" x14ac:dyDescent="0.3">
      <c r="A18" s="1">
        <v>45889</v>
      </c>
      <c r="B18" s="7">
        <v>33.640999999999998</v>
      </c>
      <c r="C18" s="8">
        <v>0.49</v>
      </c>
      <c r="D18" s="2">
        <v>8.0449999999999999</v>
      </c>
      <c r="E18" s="9">
        <v>0.79100000000000004</v>
      </c>
      <c r="F18" s="2">
        <f t="shared" si="0"/>
        <v>42.966999999999999</v>
      </c>
      <c r="G18" s="2">
        <f t="shared" si="1"/>
        <v>42.476999999999997</v>
      </c>
    </row>
    <row r="19" spans="1:7" ht="15.75" thickBot="1" x14ac:dyDescent="0.3">
      <c r="A19" s="1">
        <v>45890</v>
      </c>
      <c r="B19" s="2">
        <v>33.213999999999999</v>
      </c>
      <c r="C19" s="10">
        <v>0.84</v>
      </c>
      <c r="D19" s="2">
        <v>7.77</v>
      </c>
      <c r="E19" s="11">
        <v>0.79800000000000004</v>
      </c>
      <c r="F19" s="2">
        <f t="shared" si="0"/>
        <v>42.622</v>
      </c>
      <c r="G19" s="2">
        <f t="shared" si="1"/>
        <v>41.781999999999996</v>
      </c>
    </row>
    <row r="20" spans="1:7" ht="15.75" thickBot="1" x14ac:dyDescent="0.3">
      <c r="A20" s="1">
        <v>45892</v>
      </c>
      <c r="B20" s="2">
        <v>33.64</v>
      </c>
      <c r="C20" s="10">
        <v>0.7</v>
      </c>
      <c r="D20" s="2">
        <v>6.67</v>
      </c>
      <c r="E20" s="11">
        <v>0.79100000000000004</v>
      </c>
      <c r="F20" s="2">
        <f t="shared" si="0"/>
        <v>41.801000000000002</v>
      </c>
      <c r="G20" s="2">
        <f t="shared" si="1"/>
        <v>41.100999999999999</v>
      </c>
    </row>
    <row r="21" spans="1:7" ht="15.75" thickBot="1" x14ac:dyDescent="0.3">
      <c r="A21" s="1">
        <v>45893</v>
      </c>
      <c r="B21" s="12">
        <v>33.319000000000003</v>
      </c>
      <c r="C21" s="13">
        <v>0.84</v>
      </c>
      <c r="D21" s="12">
        <v>7.59</v>
      </c>
      <c r="E21" s="14">
        <v>0.80400000000000005</v>
      </c>
      <c r="F21" s="2">
        <f t="shared" si="0"/>
        <v>42.553000000000011</v>
      </c>
      <c r="G21" s="2">
        <f t="shared" si="1"/>
        <v>41.713000000000008</v>
      </c>
    </row>
    <row r="22" spans="1:7" ht="15.75" thickBot="1" x14ac:dyDescent="0.3">
      <c r="A22" s="1">
        <v>45894</v>
      </c>
      <c r="B22" s="2">
        <v>33.697000000000003</v>
      </c>
      <c r="C22" s="2">
        <v>0.7</v>
      </c>
      <c r="D22" s="2">
        <v>7.6319999999999997</v>
      </c>
      <c r="E22" s="2">
        <v>0.78100000000000003</v>
      </c>
      <c r="F22" s="2">
        <f t="shared" si="0"/>
        <v>42.81</v>
      </c>
      <c r="G22" s="2">
        <f t="shared" si="1"/>
        <v>42.11</v>
      </c>
    </row>
    <row r="23" spans="1:7" ht="15.75" thickBot="1" x14ac:dyDescent="0.3">
      <c r="A23" s="1">
        <v>45895</v>
      </c>
      <c r="B23" s="2">
        <v>0</v>
      </c>
      <c r="C23" s="2">
        <v>0</v>
      </c>
      <c r="D23" s="2">
        <v>0</v>
      </c>
      <c r="E23" s="2">
        <v>0</v>
      </c>
      <c r="F23" s="2">
        <f t="shared" si="0"/>
        <v>0</v>
      </c>
      <c r="G23" s="2">
        <f t="shared" si="1"/>
        <v>0</v>
      </c>
    </row>
    <row r="24" spans="1:7" ht="15.75" thickBot="1" x14ac:dyDescent="0.3">
      <c r="A24" s="1">
        <v>45896</v>
      </c>
      <c r="B24" s="2">
        <v>0</v>
      </c>
      <c r="C24" s="2">
        <v>0</v>
      </c>
      <c r="D24" s="2">
        <v>0</v>
      </c>
      <c r="E24" s="2">
        <v>0</v>
      </c>
      <c r="F24" s="2">
        <f t="shared" si="0"/>
        <v>0</v>
      </c>
      <c r="G24" s="2">
        <f t="shared" si="1"/>
        <v>0</v>
      </c>
    </row>
    <row r="25" spans="1:7" ht="15.75" thickBot="1" x14ac:dyDescent="0.3">
      <c r="A25" s="1">
        <v>45897</v>
      </c>
      <c r="B25" s="2">
        <v>32.491999999999997</v>
      </c>
      <c r="C25" s="2">
        <v>0.85399999999999998</v>
      </c>
      <c r="D25" s="2">
        <v>7.226</v>
      </c>
      <c r="E25" s="2">
        <v>0.79700000000000004</v>
      </c>
      <c r="F25" s="2">
        <f t="shared" si="0"/>
        <v>41.368999999999993</v>
      </c>
      <c r="G25" s="2">
        <f t="shared" si="1"/>
        <v>40.514999999999993</v>
      </c>
    </row>
    <row r="26" spans="1:7" ht="15.75" thickBot="1" x14ac:dyDescent="0.3">
      <c r="A26" s="1">
        <v>45899</v>
      </c>
      <c r="B26" s="3">
        <v>32.347999999999999</v>
      </c>
      <c r="C26" s="3">
        <v>0.82599999999999996</v>
      </c>
      <c r="D26" s="3">
        <v>7.258</v>
      </c>
      <c r="E26" s="3">
        <v>0.79300000000000004</v>
      </c>
      <c r="F26" s="2">
        <f t="shared" si="0"/>
        <v>41.225000000000001</v>
      </c>
      <c r="G26" s="2">
        <f t="shared" si="1"/>
        <v>40.399000000000001</v>
      </c>
    </row>
    <row r="27" spans="1:7" ht="15.75" thickBot="1" x14ac:dyDescent="0.3">
      <c r="A27" s="1">
        <v>45900</v>
      </c>
      <c r="B27" s="3">
        <v>32.368000000000002</v>
      </c>
      <c r="C27" s="3">
        <v>0.95199999999999996</v>
      </c>
      <c r="D27" s="3">
        <v>6.7850000000000001</v>
      </c>
      <c r="E27" s="3">
        <v>0.80400000000000005</v>
      </c>
      <c r="F27" s="2">
        <f t="shared" si="0"/>
        <v>40.909000000000006</v>
      </c>
      <c r="G27" s="2">
        <f t="shared" si="1"/>
        <v>39.957000000000008</v>
      </c>
    </row>
    <row r="28" spans="1:7" ht="15.75" thickBot="1" x14ac:dyDescent="0.3">
      <c r="A28" s="4"/>
      <c r="B28" s="4"/>
      <c r="C28" s="4"/>
      <c r="D28" s="4"/>
      <c r="E28" s="4"/>
      <c r="F28" s="4"/>
      <c r="G28" s="4"/>
    </row>
    <row r="29" spans="1:7" ht="15.75" thickBot="1" x14ac:dyDescent="0.3">
      <c r="A29" s="4"/>
      <c r="B29" s="4"/>
      <c r="C29" s="4"/>
      <c r="D29" s="4"/>
      <c r="E29" s="4"/>
      <c r="F29" s="15" t="s">
        <v>15</v>
      </c>
      <c r="G29" s="16">
        <f>SUM(G2:G27)</f>
        <v>1002.394</v>
      </c>
    </row>
  </sheetData>
  <pageMargins left="0.7" right="0.7" top="0.75" bottom="0.75" header="0.3" footer="0.3"/>
  <pageSetup paperSize="9" orientation="portrait" verticalDpi="0" r:id="rId1"/>
  <ignoredErrors>
    <ignoredError sqref="G2:G19 F2:F19 G26:G27 F26:F27 G20:G25 F20:F2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"/>
  <sheetViews>
    <sheetView zoomScale="85" zoomScaleNormal="85" workbookViewId="0">
      <selection activeCell="D11" sqref="D11"/>
    </sheetView>
  </sheetViews>
  <sheetFormatPr defaultRowHeight="15" x14ac:dyDescent="0.25"/>
  <cols>
    <col min="1" max="1" width="25.28515625" bestFit="1" customWidth="1"/>
    <col min="2" max="12" width="7.7109375" customWidth="1"/>
    <col min="13" max="25" width="7.42578125" customWidth="1"/>
    <col min="26" max="26" width="7.5703125" customWidth="1"/>
    <col min="27" max="27" width="7.42578125" customWidth="1"/>
  </cols>
  <sheetData>
    <row r="1" spans="1:27" ht="16.5" thickBot="1" x14ac:dyDescent="0.35">
      <c r="A1" s="19" t="s">
        <v>0</v>
      </c>
      <c r="B1" s="20">
        <v>45871</v>
      </c>
      <c r="C1" s="20">
        <v>45872</v>
      </c>
      <c r="D1" s="20">
        <v>45873</v>
      </c>
      <c r="E1" s="20">
        <v>45874</v>
      </c>
      <c r="F1" s="20">
        <v>45875</v>
      </c>
      <c r="G1" s="20">
        <v>45876</v>
      </c>
      <c r="H1" s="20">
        <v>45878</v>
      </c>
      <c r="I1" s="20">
        <v>45879</v>
      </c>
      <c r="J1" s="20">
        <v>45880</v>
      </c>
      <c r="K1" s="20">
        <v>45881</v>
      </c>
      <c r="L1" s="20">
        <v>45882</v>
      </c>
      <c r="M1" s="20">
        <v>45883</v>
      </c>
      <c r="N1" s="20">
        <v>45885</v>
      </c>
      <c r="O1" s="20">
        <v>45886</v>
      </c>
      <c r="P1" s="20">
        <v>45887</v>
      </c>
      <c r="Q1" s="20">
        <v>45888</v>
      </c>
      <c r="R1" s="20">
        <v>45889</v>
      </c>
      <c r="S1" s="20">
        <v>45890</v>
      </c>
      <c r="T1" s="20">
        <v>45892</v>
      </c>
      <c r="U1" s="20">
        <v>45893</v>
      </c>
      <c r="V1" s="20">
        <v>45894</v>
      </c>
      <c r="W1" s="20">
        <v>45895</v>
      </c>
      <c r="X1" s="20">
        <v>45896</v>
      </c>
      <c r="Y1" s="20">
        <v>45897</v>
      </c>
      <c r="Z1" s="20">
        <v>45899</v>
      </c>
      <c r="AA1" s="20">
        <v>45900</v>
      </c>
    </row>
    <row r="2" spans="1:27" ht="15.75" thickBot="1" x14ac:dyDescent="0.3">
      <c r="A2" s="3" t="s">
        <v>16</v>
      </c>
      <c r="B2" s="2">
        <v>46.704000000000001</v>
      </c>
      <c r="C2" s="2">
        <v>40.572000000000003</v>
      </c>
      <c r="D2" s="2">
        <v>40.610999999999997</v>
      </c>
      <c r="E2" s="2">
        <v>40.512</v>
      </c>
      <c r="F2" s="2">
        <v>44.972999999999999</v>
      </c>
      <c r="G2" s="2">
        <v>47.734000000000002</v>
      </c>
      <c r="H2" s="2">
        <v>49.744999999999997</v>
      </c>
      <c r="I2" s="2">
        <v>39.18</v>
      </c>
      <c r="J2" s="2">
        <v>41.904000000000003</v>
      </c>
      <c r="K2" s="2">
        <v>47.018999999999998</v>
      </c>
      <c r="L2" s="2">
        <v>42.776000000000003</v>
      </c>
      <c r="M2" s="2">
        <v>44.935000000000002</v>
      </c>
      <c r="N2" s="2">
        <v>41.459000000000003</v>
      </c>
      <c r="O2" s="2">
        <v>42.534999999999997</v>
      </c>
      <c r="P2" s="2">
        <v>38.936999999999998</v>
      </c>
      <c r="Q2" s="2">
        <v>40.307000000000002</v>
      </c>
      <c r="R2" s="2">
        <v>39.802999999999997</v>
      </c>
      <c r="S2" s="28">
        <v>44.042999999999999</v>
      </c>
      <c r="T2" s="28">
        <v>44.322000000000003</v>
      </c>
      <c r="U2" s="28">
        <v>44.119</v>
      </c>
      <c r="V2" s="28">
        <v>43.082999999999998</v>
      </c>
      <c r="W2" s="28"/>
      <c r="X2" s="28"/>
      <c r="Y2" s="28">
        <v>52.350999999999999</v>
      </c>
      <c r="Z2" s="28">
        <v>47.189</v>
      </c>
      <c r="AA2" s="28">
        <v>51.634</v>
      </c>
    </row>
    <row r="3" spans="1:27" ht="15.75" thickBot="1" x14ac:dyDescent="0.3">
      <c r="A3" s="3" t="s">
        <v>17</v>
      </c>
      <c r="B3" s="3">
        <v>3.4769999999999999</v>
      </c>
      <c r="C3" s="3">
        <v>3.7639999999999998</v>
      </c>
      <c r="D3" s="3">
        <v>4.2460000000000004</v>
      </c>
      <c r="E3" s="3">
        <v>4.3650000000000002</v>
      </c>
      <c r="F3" s="3">
        <v>4.1349999999999998</v>
      </c>
      <c r="G3" s="3">
        <v>4.6349999999999998</v>
      </c>
      <c r="H3" s="3">
        <v>4.2359999999999998</v>
      </c>
      <c r="I3" s="3">
        <v>4.3730000000000002</v>
      </c>
      <c r="J3" s="3">
        <v>4.0609999999999999</v>
      </c>
      <c r="K3" s="3">
        <v>4.2480000000000002</v>
      </c>
      <c r="L3" s="3">
        <v>4.4109999999999996</v>
      </c>
      <c r="M3" s="3">
        <v>4.4610000000000003</v>
      </c>
      <c r="N3" s="2">
        <v>4.0199999999999996</v>
      </c>
      <c r="O3" s="2">
        <v>3.84</v>
      </c>
      <c r="P3" s="3">
        <v>3.9980000000000002</v>
      </c>
      <c r="Q3" s="3">
        <v>3.831</v>
      </c>
      <c r="R3" s="3">
        <v>3.8719999999999999</v>
      </c>
      <c r="S3" s="17">
        <v>3.59</v>
      </c>
      <c r="T3" s="17">
        <v>3.6659999999999999</v>
      </c>
      <c r="U3" s="28">
        <v>2.79</v>
      </c>
      <c r="V3" s="17">
        <v>3.2069999999999999</v>
      </c>
      <c r="W3" s="17"/>
      <c r="X3" s="17"/>
      <c r="Y3" s="17">
        <v>2.9990000000000001</v>
      </c>
      <c r="Z3" s="17">
        <v>3.6059999999999999</v>
      </c>
      <c r="AA3" s="17">
        <v>3.7360000000000002</v>
      </c>
    </row>
    <row r="5" spans="1:27" ht="15.75" thickBot="1" x14ac:dyDescent="0.3"/>
    <row r="6" spans="1:27" ht="15.75" thickBot="1" x14ac:dyDescent="0.3">
      <c r="A6" s="3" t="s">
        <v>15</v>
      </c>
      <c r="B6" s="2">
        <f t="shared" ref="B6:AA6" si="0">B2+B3</f>
        <v>50.180999999999997</v>
      </c>
      <c r="C6" s="2">
        <f t="shared" si="0"/>
        <v>44.336000000000006</v>
      </c>
      <c r="D6" s="2">
        <f t="shared" si="0"/>
        <v>44.856999999999999</v>
      </c>
      <c r="E6" s="2">
        <f t="shared" si="0"/>
        <v>44.877000000000002</v>
      </c>
      <c r="F6" s="2">
        <f t="shared" si="0"/>
        <v>49.107999999999997</v>
      </c>
      <c r="G6" s="2">
        <f t="shared" si="0"/>
        <v>52.369</v>
      </c>
      <c r="H6" s="2">
        <f t="shared" si="0"/>
        <v>53.980999999999995</v>
      </c>
      <c r="I6" s="2">
        <f t="shared" si="0"/>
        <v>43.552999999999997</v>
      </c>
      <c r="J6" s="2">
        <f t="shared" si="0"/>
        <v>45.965000000000003</v>
      </c>
      <c r="K6" s="2">
        <f t="shared" si="0"/>
        <v>51.266999999999996</v>
      </c>
      <c r="L6" s="2">
        <f t="shared" si="0"/>
        <v>47.187000000000005</v>
      </c>
      <c r="M6" s="2">
        <f t="shared" si="0"/>
        <v>49.396000000000001</v>
      </c>
      <c r="N6" s="2">
        <f t="shared" si="0"/>
        <v>45.478999999999999</v>
      </c>
      <c r="O6" s="2">
        <f t="shared" si="0"/>
        <v>46.375</v>
      </c>
      <c r="P6" s="2">
        <f t="shared" si="0"/>
        <v>42.934999999999995</v>
      </c>
      <c r="Q6" s="2">
        <f t="shared" si="0"/>
        <v>44.138000000000005</v>
      </c>
      <c r="R6" s="2">
        <f t="shared" si="0"/>
        <v>43.674999999999997</v>
      </c>
      <c r="S6" s="2">
        <f t="shared" si="0"/>
        <v>47.632999999999996</v>
      </c>
      <c r="T6" s="2">
        <f t="shared" si="0"/>
        <v>47.988</v>
      </c>
      <c r="U6" s="2">
        <f t="shared" si="0"/>
        <v>46.908999999999999</v>
      </c>
      <c r="V6" s="2">
        <f t="shared" si="0"/>
        <v>46.29</v>
      </c>
      <c r="W6" s="2">
        <f t="shared" si="0"/>
        <v>0</v>
      </c>
      <c r="X6" s="2">
        <f t="shared" si="0"/>
        <v>0</v>
      </c>
      <c r="Y6" s="2">
        <f t="shared" si="0"/>
        <v>55.35</v>
      </c>
      <c r="Z6" s="2">
        <f t="shared" si="0"/>
        <v>50.795000000000002</v>
      </c>
      <c r="AA6" s="2">
        <f t="shared" si="0"/>
        <v>55.37</v>
      </c>
    </row>
    <row r="8" spans="1:27" ht="27" thickBot="1" x14ac:dyDescent="0.45">
      <c r="A8" s="21" t="s">
        <v>18</v>
      </c>
      <c r="I8" s="22"/>
      <c r="M8" s="22"/>
    </row>
    <row r="9" spans="1:27" ht="15.75" thickBot="1" x14ac:dyDescent="0.3">
      <c r="A9" s="3" t="s">
        <v>19</v>
      </c>
      <c r="B9" s="29">
        <v>143</v>
      </c>
      <c r="C9" s="29">
        <v>143</v>
      </c>
      <c r="D9" s="29">
        <v>143</v>
      </c>
      <c r="E9" s="29">
        <v>143</v>
      </c>
      <c r="F9" s="29">
        <v>143</v>
      </c>
      <c r="G9" s="29">
        <v>143</v>
      </c>
      <c r="H9" s="29">
        <v>133</v>
      </c>
      <c r="I9" s="29">
        <v>142</v>
      </c>
      <c r="J9" s="29">
        <v>143</v>
      </c>
      <c r="K9" s="29">
        <v>143</v>
      </c>
      <c r="L9" s="17">
        <v>143</v>
      </c>
      <c r="M9" s="30">
        <v>143</v>
      </c>
      <c r="N9" s="29">
        <v>137</v>
      </c>
      <c r="O9" s="29">
        <v>142</v>
      </c>
      <c r="P9" s="29">
        <v>143</v>
      </c>
      <c r="Q9" s="29">
        <v>143</v>
      </c>
      <c r="R9" s="29">
        <v>143</v>
      </c>
      <c r="S9" s="29">
        <v>143</v>
      </c>
      <c r="T9" s="49">
        <v>143</v>
      </c>
      <c r="U9" s="17">
        <v>143</v>
      </c>
      <c r="V9" s="29">
        <v>143</v>
      </c>
      <c r="W9" s="29"/>
      <c r="X9" s="29"/>
      <c r="Y9" s="29">
        <v>143</v>
      </c>
      <c r="Z9" s="29">
        <v>143</v>
      </c>
      <c r="AA9" s="29">
        <v>143</v>
      </c>
    </row>
    <row r="10" spans="1:27" ht="15.75" thickBot="1" x14ac:dyDescent="0.3">
      <c r="A10" s="3" t="s">
        <v>20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2.6</v>
      </c>
      <c r="M10" s="28">
        <v>0</v>
      </c>
      <c r="N10" s="28">
        <v>0</v>
      </c>
      <c r="O10" s="28">
        <v>0</v>
      </c>
      <c r="P10" s="28">
        <v>0</v>
      </c>
      <c r="Q10" s="28">
        <v>0.4</v>
      </c>
      <c r="R10" s="28">
        <v>1.92</v>
      </c>
      <c r="S10" s="28">
        <v>0.18</v>
      </c>
      <c r="T10" s="28">
        <v>0.8</v>
      </c>
      <c r="U10" s="28">
        <v>0.6</v>
      </c>
      <c r="V10" s="28">
        <v>0.6</v>
      </c>
      <c r="W10" s="28"/>
      <c r="X10" s="28"/>
      <c r="Y10" s="28">
        <v>0.6</v>
      </c>
      <c r="Z10" s="28">
        <v>0.4</v>
      </c>
      <c r="AA10" s="28">
        <v>0.4</v>
      </c>
    </row>
    <row r="11" spans="1:27" ht="15.75" thickBot="1" x14ac:dyDescent="0.3">
      <c r="A11" s="3" t="s">
        <v>21</v>
      </c>
      <c r="B11" s="28">
        <v>0.82399999999999995</v>
      </c>
      <c r="C11" s="31">
        <v>0.6</v>
      </c>
      <c r="D11" s="28">
        <v>0.6</v>
      </c>
      <c r="E11" s="28">
        <v>0.6</v>
      </c>
      <c r="F11" s="28">
        <v>0.6</v>
      </c>
      <c r="G11" s="28">
        <v>0.6</v>
      </c>
      <c r="H11" s="28">
        <v>0.6</v>
      </c>
      <c r="I11" s="28">
        <v>0.6</v>
      </c>
      <c r="J11" s="28">
        <v>0.6</v>
      </c>
      <c r="K11" s="28">
        <v>0.8</v>
      </c>
      <c r="L11" s="28">
        <v>0.4</v>
      </c>
      <c r="M11" s="28">
        <v>2.4</v>
      </c>
      <c r="N11" s="28">
        <v>1.6</v>
      </c>
      <c r="O11" s="28">
        <v>2.6</v>
      </c>
      <c r="P11" s="28">
        <v>2.6</v>
      </c>
      <c r="Q11" s="28">
        <v>2</v>
      </c>
      <c r="R11" s="28">
        <v>0.4</v>
      </c>
      <c r="S11" s="28">
        <v>2.1259999999999999</v>
      </c>
      <c r="T11" s="28">
        <v>1.56</v>
      </c>
      <c r="U11" s="28">
        <v>1.6</v>
      </c>
      <c r="V11" s="28">
        <v>1.2</v>
      </c>
      <c r="W11" s="28"/>
      <c r="X11" s="28"/>
      <c r="Y11" s="28">
        <v>1.35</v>
      </c>
      <c r="Z11" s="28">
        <v>1.98</v>
      </c>
      <c r="AA11" s="28">
        <v>1.96</v>
      </c>
    </row>
    <row r="12" spans="1:27" ht="15.75" thickBot="1" x14ac:dyDescent="0.3">
      <c r="A12" s="3" t="s">
        <v>22</v>
      </c>
      <c r="B12" s="28">
        <v>0.40500000000000003</v>
      </c>
      <c r="C12" s="28">
        <v>0.63600000000000001</v>
      </c>
      <c r="D12" s="28">
        <v>0.63100000000000001</v>
      </c>
      <c r="E12" s="28">
        <v>0.626</v>
      </c>
      <c r="F12" s="28">
        <v>0.64700000000000002</v>
      </c>
      <c r="G12" s="28">
        <v>0.65600000000000003</v>
      </c>
      <c r="H12" s="28">
        <v>0.63800000000000001</v>
      </c>
      <c r="I12" s="28">
        <v>0.65700000000000003</v>
      </c>
      <c r="J12" s="28">
        <v>0.626</v>
      </c>
      <c r="K12" s="28">
        <v>0.63800000000000001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0.62</v>
      </c>
      <c r="R12" s="28">
        <v>0.437</v>
      </c>
      <c r="S12" s="28">
        <v>0.65</v>
      </c>
      <c r="T12" s="28">
        <v>0.63400000000000001</v>
      </c>
      <c r="U12" s="28">
        <v>0.64600000000000002</v>
      </c>
      <c r="V12" s="28">
        <v>0.63700000000000001</v>
      </c>
      <c r="W12" s="28"/>
      <c r="X12" s="28"/>
      <c r="Y12" s="28">
        <v>0.64</v>
      </c>
      <c r="Z12" s="28">
        <v>0.65900000000000003</v>
      </c>
      <c r="AA12" s="28">
        <v>0.64300000000000002</v>
      </c>
    </row>
    <row r="13" spans="1:27" ht="15.75" thickBot="1" x14ac:dyDescent="0.3">
      <c r="A13" s="3" t="s">
        <v>23</v>
      </c>
      <c r="B13" s="28">
        <v>18.768000000000001</v>
      </c>
      <c r="C13" s="28">
        <v>18.867999999999999</v>
      </c>
      <c r="D13" s="28">
        <v>17.38</v>
      </c>
      <c r="E13" s="28">
        <v>17.986000000000001</v>
      </c>
      <c r="F13" s="28">
        <v>18.123999999999999</v>
      </c>
      <c r="G13" s="28">
        <v>18.46</v>
      </c>
      <c r="H13" s="28">
        <v>16.942</v>
      </c>
      <c r="I13" s="28">
        <v>18.852</v>
      </c>
      <c r="J13" s="28">
        <v>18.82</v>
      </c>
      <c r="K13" s="28">
        <v>19.649999999999999</v>
      </c>
      <c r="L13" s="28">
        <v>18.010000000000002</v>
      </c>
      <c r="M13" s="28">
        <v>16.954999999999998</v>
      </c>
      <c r="N13" s="28">
        <v>17.831</v>
      </c>
      <c r="O13" s="28">
        <v>18.055</v>
      </c>
      <c r="P13" s="28">
        <v>17.716000000000001</v>
      </c>
      <c r="Q13" s="28">
        <v>17.53</v>
      </c>
      <c r="R13" s="28">
        <v>17.882000000000001</v>
      </c>
      <c r="S13" s="28">
        <v>17.431999999999999</v>
      </c>
      <c r="T13" s="28">
        <v>17.690000000000001</v>
      </c>
      <c r="U13" s="28">
        <v>18.059000000000001</v>
      </c>
      <c r="V13" s="28">
        <v>18.48</v>
      </c>
      <c r="W13" s="28"/>
      <c r="X13" s="28"/>
      <c r="Y13" s="28">
        <v>18.228000000000002</v>
      </c>
      <c r="Z13" s="28">
        <v>17.77</v>
      </c>
      <c r="AA13" s="28">
        <v>17.463999999999999</v>
      </c>
    </row>
    <row r="14" spans="1:27" ht="15.75" thickBot="1" x14ac:dyDescent="0.3">
      <c r="A14" s="3" t="s">
        <v>24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15.75" thickBot="1" x14ac:dyDescent="0.3">
      <c r="A15" s="3" t="s">
        <v>25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15.75" thickBot="1" x14ac:dyDescent="0.3">
      <c r="A16" s="3" t="s">
        <v>26</v>
      </c>
      <c r="B16" s="28">
        <v>2.1349999999999998</v>
      </c>
      <c r="C16" s="32">
        <v>2.14</v>
      </c>
      <c r="D16" s="28">
        <v>2.7029999999999998</v>
      </c>
      <c r="E16" s="28">
        <v>2.4</v>
      </c>
      <c r="F16" s="28">
        <v>2.7</v>
      </c>
      <c r="G16" s="28">
        <v>2.7</v>
      </c>
      <c r="H16" s="28">
        <v>1.8</v>
      </c>
      <c r="I16" s="28">
        <v>2.48</v>
      </c>
      <c r="J16" s="28">
        <v>2.56</v>
      </c>
      <c r="K16" s="28">
        <v>1.5</v>
      </c>
      <c r="L16" s="28">
        <v>1.64</v>
      </c>
      <c r="M16" s="28">
        <v>4.6050000000000004</v>
      </c>
      <c r="N16" s="28">
        <v>1.24</v>
      </c>
      <c r="O16" s="28">
        <v>1.55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/>
      <c r="X16" s="28"/>
      <c r="Y16" s="28">
        <v>0</v>
      </c>
      <c r="Z16" s="28">
        <v>0</v>
      </c>
      <c r="AA16" s="28">
        <v>1.86</v>
      </c>
    </row>
    <row r="17" spans="1:27" ht="15.75" thickBot="1" x14ac:dyDescent="0.3">
      <c r="A17" s="3" t="s">
        <v>27</v>
      </c>
      <c r="B17" s="28">
        <f>(9.15+3.75)</f>
        <v>12.9</v>
      </c>
      <c r="C17" s="28">
        <f>(10.378+2.985)</f>
        <v>13.363</v>
      </c>
      <c r="D17" s="28">
        <f>(10.432+3.75)</f>
        <v>14.182</v>
      </c>
      <c r="E17" s="28">
        <f>(10.466+3.76)</f>
        <v>14.225999999999999</v>
      </c>
      <c r="F17" s="28">
        <f>(10.49+2.94)</f>
        <v>13.43</v>
      </c>
      <c r="G17" s="28">
        <f>(9.36+2.5)</f>
        <v>11.86</v>
      </c>
      <c r="H17" s="28">
        <f>(9.77+2.57)</f>
        <v>12.34</v>
      </c>
      <c r="I17" s="28">
        <f>(10.69+2.54)</f>
        <v>13.23</v>
      </c>
      <c r="J17" s="28">
        <f>(10.635+2.16)</f>
        <v>12.795</v>
      </c>
      <c r="K17" s="28">
        <f>(10.59+3.815)</f>
        <v>14.404999999999999</v>
      </c>
      <c r="L17" s="28">
        <f>(10.28+3.78)</f>
        <v>14.059999999999999</v>
      </c>
      <c r="M17" s="28">
        <f>(9.91+3.805)</f>
        <v>13.715</v>
      </c>
      <c r="N17" s="28">
        <f>(10.181+4.59)</f>
        <v>14.770999999999999</v>
      </c>
      <c r="O17" s="28">
        <f>(9.855+4.28)</f>
        <v>14.135000000000002</v>
      </c>
      <c r="P17" s="28">
        <f>(9.815+4.245)</f>
        <v>14.059999999999999</v>
      </c>
      <c r="Q17" s="28">
        <f>(9.48+4.68)</f>
        <v>14.16</v>
      </c>
      <c r="R17" s="28">
        <f>(10.185+4.74)</f>
        <v>14.925000000000001</v>
      </c>
      <c r="S17" s="28">
        <v>9.516</v>
      </c>
      <c r="T17" s="28">
        <v>9.48</v>
      </c>
      <c r="U17" s="28">
        <v>9.59</v>
      </c>
      <c r="V17" s="28">
        <v>9.49</v>
      </c>
      <c r="W17" s="28"/>
      <c r="X17" s="28"/>
      <c r="Y17" s="28">
        <v>9.5</v>
      </c>
      <c r="Z17" s="28">
        <v>9.5</v>
      </c>
      <c r="AA17" s="28">
        <v>9.51</v>
      </c>
    </row>
    <row r="18" spans="1:27" ht="15.75" thickBot="1" x14ac:dyDescent="0.3">
      <c r="A18" s="3" t="s">
        <v>27</v>
      </c>
      <c r="B18" s="28">
        <f>(9.15+3.75)</f>
        <v>12.9</v>
      </c>
      <c r="C18" s="28">
        <f>(10.378+2.985)</f>
        <v>13.363</v>
      </c>
      <c r="D18" s="28">
        <f>(10.432+3.75)</f>
        <v>14.182</v>
      </c>
      <c r="E18" s="28">
        <f>(10.466+3.76)</f>
        <v>14.225999999999999</v>
      </c>
      <c r="F18" s="28">
        <f>(10.49+2.94)</f>
        <v>13.43</v>
      </c>
      <c r="G18" s="28">
        <f>(9.36+2.5)</f>
        <v>11.86</v>
      </c>
      <c r="H18" s="28">
        <f>(9.77+2.57)</f>
        <v>12.34</v>
      </c>
      <c r="I18" s="28">
        <f>(10.69+2.54)</f>
        <v>13.23</v>
      </c>
      <c r="J18" s="28">
        <f>(10.635+2.16)</f>
        <v>12.795</v>
      </c>
      <c r="K18" s="28">
        <f>(10.59+3.815)</f>
        <v>14.404999999999999</v>
      </c>
      <c r="L18" s="28">
        <f>(10.28+3.78)</f>
        <v>14.059999999999999</v>
      </c>
      <c r="M18" s="28">
        <f>(9.91+3.805)</f>
        <v>13.715</v>
      </c>
      <c r="N18" s="28">
        <f>(10.181+4.59)</f>
        <v>14.770999999999999</v>
      </c>
      <c r="O18" s="28">
        <f>(9.855+4.28)</f>
        <v>14.135000000000002</v>
      </c>
      <c r="P18" s="28">
        <f>(9.815+4.245)</f>
        <v>14.059999999999999</v>
      </c>
      <c r="Q18" s="28">
        <f>(9.48+4.68)</f>
        <v>14.16</v>
      </c>
      <c r="R18" s="28">
        <f>(10.185+4.74)</f>
        <v>14.925000000000001</v>
      </c>
      <c r="S18" s="28">
        <v>4.6500000000000004</v>
      </c>
      <c r="T18" s="28">
        <v>5.13</v>
      </c>
      <c r="U18" s="28">
        <v>4.8970000000000002</v>
      </c>
      <c r="V18" s="28">
        <v>4.46</v>
      </c>
      <c r="W18" s="28"/>
      <c r="X18" s="28"/>
      <c r="Y18" s="28">
        <v>4.83</v>
      </c>
      <c r="Z18" s="28">
        <v>4.79</v>
      </c>
      <c r="AA18" s="28">
        <v>3.99</v>
      </c>
    </row>
    <row r="19" spans="1:27" ht="15.75" thickBot="1" x14ac:dyDescent="0.3">
      <c r="A19" s="3" t="s">
        <v>28</v>
      </c>
      <c r="B19" s="28">
        <v>4.452</v>
      </c>
      <c r="C19" s="28">
        <v>5.1559999999999997</v>
      </c>
      <c r="D19" s="28">
        <v>5.76</v>
      </c>
      <c r="E19" s="28">
        <v>5.14</v>
      </c>
      <c r="F19" s="28">
        <v>5.5330000000000004</v>
      </c>
      <c r="G19" s="28">
        <v>5.23</v>
      </c>
      <c r="H19" s="28">
        <v>5.2560000000000002</v>
      </c>
      <c r="I19" s="28">
        <v>4.9260000000000002</v>
      </c>
      <c r="J19" s="28">
        <v>5.38</v>
      </c>
      <c r="K19" s="28">
        <v>3.81</v>
      </c>
      <c r="L19" s="28">
        <v>3.4</v>
      </c>
      <c r="M19" s="28">
        <v>1.95</v>
      </c>
      <c r="N19" s="28">
        <v>2.9</v>
      </c>
      <c r="O19" s="28">
        <v>3.22</v>
      </c>
      <c r="P19" s="28">
        <v>5.4249999999999998</v>
      </c>
      <c r="Q19" s="28">
        <v>4.45</v>
      </c>
      <c r="R19" s="28">
        <v>4.75</v>
      </c>
      <c r="S19" s="28">
        <v>4.7</v>
      </c>
      <c r="T19" s="28">
        <v>4.7</v>
      </c>
      <c r="U19" s="28">
        <v>5.33</v>
      </c>
      <c r="V19" s="28">
        <v>5.41</v>
      </c>
      <c r="W19" s="28"/>
      <c r="X19" s="28"/>
      <c r="Y19" s="28">
        <v>5.4359999999999999</v>
      </c>
      <c r="Z19" s="28">
        <v>4.76</v>
      </c>
      <c r="AA19" s="28">
        <v>3.5</v>
      </c>
    </row>
    <row r="20" spans="1:27" ht="15.75" thickBot="1" x14ac:dyDescent="0.3">
      <c r="A20" s="3" t="s">
        <v>29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15.75" thickBot="1" x14ac:dyDescent="0.3">
      <c r="A21" s="3" t="s">
        <v>30</v>
      </c>
      <c r="B21" s="28">
        <v>1.59</v>
      </c>
      <c r="C21" s="28">
        <v>0</v>
      </c>
      <c r="D21" s="28">
        <v>0</v>
      </c>
      <c r="E21" s="28">
        <v>0</v>
      </c>
      <c r="F21" s="28">
        <v>0</v>
      </c>
      <c r="G21" s="28">
        <v>1.1000000000000001</v>
      </c>
      <c r="H21" s="28">
        <v>0</v>
      </c>
      <c r="I21" s="28">
        <v>0</v>
      </c>
      <c r="J21" s="28">
        <v>0.54</v>
      </c>
      <c r="K21" s="28">
        <v>0</v>
      </c>
      <c r="L21" s="28">
        <v>0.54</v>
      </c>
      <c r="M21" s="28">
        <v>1.08</v>
      </c>
      <c r="N21" s="28">
        <v>0.56000000000000005</v>
      </c>
      <c r="O21" s="28">
        <v>1.1000000000000001</v>
      </c>
      <c r="P21" s="28">
        <v>2.14</v>
      </c>
      <c r="Q21" s="28">
        <v>1.6</v>
      </c>
      <c r="R21" s="28">
        <v>0.56000000000000005</v>
      </c>
      <c r="S21" s="28">
        <v>1.88</v>
      </c>
      <c r="T21" s="28">
        <v>1.64</v>
      </c>
      <c r="U21" s="28">
        <v>1.1000000000000001</v>
      </c>
      <c r="V21" s="28">
        <v>1.61</v>
      </c>
      <c r="W21" s="28"/>
      <c r="X21" s="28"/>
      <c r="Y21" s="28">
        <v>1.68</v>
      </c>
      <c r="Z21" s="28">
        <v>1.88</v>
      </c>
      <c r="AA21" s="28">
        <v>1.66</v>
      </c>
    </row>
    <row r="22" spans="1:27" ht="15.75" thickBot="1" x14ac:dyDescent="0.3">
      <c r="A22" s="3" t="s">
        <v>31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thickBot="1" x14ac:dyDescent="0.3">
      <c r="A23" s="3" t="s">
        <v>32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15.75" thickBot="1" x14ac:dyDescent="0.3">
      <c r="A24" s="3" t="s">
        <v>33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15.75" thickBot="1" x14ac:dyDescent="0.3">
      <c r="A25" s="3" t="s">
        <v>34</v>
      </c>
      <c r="B25" s="28">
        <v>3.16</v>
      </c>
      <c r="C25" s="28">
        <v>3.3650000000000002</v>
      </c>
      <c r="D25" s="28">
        <v>3.19</v>
      </c>
      <c r="E25" s="28">
        <v>3.2</v>
      </c>
      <c r="F25" s="28">
        <v>3.28</v>
      </c>
      <c r="G25" s="28">
        <v>3.738</v>
      </c>
      <c r="H25" s="28">
        <v>3.27</v>
      </c>
      <c r="I25" s="28">
        <v>3.2970000000000002</v>
      </c>
      <c r="J25" s="28">
        <v>2.77</v>
      </c>
      <c r="K25" s="28">
        <v>3.31</v>
      </c>
      <c r="L25" s="28">
        <v>3.38</v>
      </c>
      <c r="M25" s="28">
        <v>3.39</v>
      </c>
      <c r="N25" s="28">
        <v>3.3</v>
      </c>
      <c r="O25" s="28">
        <v>3.45</v>
      </c>
      <c r="P25" s="28">
        <v>2.19</v>
      </c>
      <c r="Q25" s="28">
        <v>3.3</v>
      </c>
      <c r="R25" s="28">
        <v>3.2949999999999999</v>
      </c>
      <c r="S25" s="28">
        <v>3.07</v>
      </c>
      <c r="T25" s="28">
        <v>1.97</v>
      </c>
      <c r="U25" s="28">
        <v>2.2599999999999998</v>
      </c>
      <c r="V25" s="28">
        <v>2.222</v>
      </c>
      <c r="W25" s="28"/>
      <c r="X25" s="28"/>
      <c r="Y25" s="28">
        <v>1.79</v>
      </c>
      <c r="Z25" s="28">
        <v>2.4980000000000002</v>
      </c>
      <c r="AA25" s="28">
        <v>3.2850000000000001</v>
      </c>
    </row>
    <row r="26" spans="1:27" ht="15.75" thickBot="1" x14ac:dyDescent="0.3">
      <c r="A26" s="3" t="s">
        <v>35</v>
      </c>
      <c r="B26" s="28">
        <v>0.92</v>
      </c>
      <c r="C26" s="28">
        <v>0.94</v>
      </c>
      <c r="D26" s="28">
        <v>0.92</v>
      </c>
      <c r="E26" s="28">
        <v>0.92</v>
      </c>
      <c r="F26" s="28">
        <v>0.9</v>
      </c>
      <c r="G26" s="28">
        <v>0.9</v>
      </c>
      <c r="H26" s="28">
        <v>0.94</v>
      </c>
      <c r="I26" s="28">
        <v>0.96</v>
      </c>
      <c r="J26" s="28">
        <v>0.94</v>
      </c>
      <c r="K26" s="28">
        <v>0.93</v>
      </c>
      <c r="L26" s="28">
        <v>0.99</v>
      </c>
      <c r="M26" s="28">
        <v>0.95</v>
      </c>
      <c r="N26" s="28">
        <v>0.94</v>
      </c>
      <c r="O26" s="28">
        <v>0.94</v>
      </c>
      <c r="P26" s="28">
        <v>0.95</v>
      </c>
      <c r="Q26" s="28">
        <v>0.96499999999999997</v>
      </c>
      <c r="R26" s="28">
        <v>0.9</v>
      </c>
      <c r="S26" s="28">
        <v>0.94</v>
      </c>
      <c r="T26" s="28">
        <v>0.94</v>
      </c>
      <c r="U26" s="28">
        <v>0.95499999999999996</v>
      </c>
      <c r="V26" s="28">
        <v>0.94</v>
      </c>
      <c r="W26" s="28"/>
      <c r="X26" s="28"/>
      <c r="Y26" s="28">
        <v>0.96</v>
      </c>
      <c r="Z26" s="28">
        <v>0.93500000000000005</v>
      </c>
      <c r="AA26" s="28">
        <v>0.95</v>
      </c>
    </row>
    <row r="28" spans="1:27" ht="15.75" thickBot="1" x14ac:dyDescent="0.3">
      <c r="A28" s="22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7" ht="15.75" thickBot="1" x14ac:dyDescent="0.3">
      <c r="A29" s="3" t="s">
        <v>3</v>
      </c>
      <c r="B29" s="2">
        <f t="shared" ref="B29:L29" si="1">SUM(B10:B28)</f>
        <v>58.054000000000002</v>
      </c>
      <c r="C29" s="2">
        <f t="shared" si="1"/>
        <v>58.430999999999997</v>
      </c>
      <c r="D29" s="2">
        <f t="shared" si="1"/>
        <v>59.547999999999995</v>
      </c>
      <c r="E29" s="2">
        <f t="shared" si="1"/>
        <v>59.323999999999998</v>
      </c>
      <c r="F29" s="2">
        <f t="shared" si="1"/>
        <v>58.643999999999998</v>
      </c>
      <c r="G29" s="2">
        <f t="shared" si="1"/>
        <v>57.103999999999999</v>
      </c>
      <c r="H29" s="2">
        <f t="shared" si="1"/>
        <v>54.125999999999998</v>
      </c>
      <c r="I29" s="2">
        <f t="shared" si="1"/>
        <v>58.232000000000006</v>
      </c>
      <c r="J29" s="2">
        <f t="shared" si="1"/>
        <v>57.826000000000001</v>
      </c>
      <c r="K29" s="2">
        <f t="shared" si="1"/>
        <v>59.448</v>
      </c>
      <c r="L29" s="2">
        <f t="shared" si="1"/>
        <v>59.08</v>
      </c>
      <c r="M29" s="2">
        <f>SUM(M11:M28)</f>
        <v>58.760000000000005</v>
      </c>
      <c r="N29" s="2">
        <f t="shared" ref="N29:Y29" si="2">SUM(N10:N28)</f>
        <v>57.912999999999997</v>
      </c>
      <c r="O29" s="2">
        <f t="shared" si="2"/>
        <v>59.185000000000009</v>
      </c>
      <c r="P29" s="2">
        <f t="shared" si="2"/>
        <v>59.141000000000005</v>
      </c>
      <c r="Q29" s="2">
        <f t="shared" si="2"/>
        <v>59.185000000000009</v>
      </c>
      <c r="R29" s="2">
        <f t="shared" si="2"/>
        <v>59.994000000000007</v>
      </c>
      <c r="S29" s="2">
        <f t="shared" si="2"/>
        <v>45.143999999999998</v>
      </c>
      <c r="T29" s="2">
        <f>SUM(T10:T28)</f>
        <v>44.544000000000004</v>
      </c>
      <c r="U29" s="2">
        <f t="shared" si="2"/>
        <v>45.036999999999999</v>
      </c>
      <c r="V29" s="2">
        <f t="shared" si="2"/>
        <v>45.048999999999999</v>
      </c>
      <c r="W29" s="2">
        <f t="shared" si="2"/>
        <v>0</v>
      </c>
      <c r="X29" s="2">
        <f t="shared" si="2"/>
        <v>0</v>
      </c>
      <c r="Y29" s="2">
        <f t="shared" si="2"/>
        <v>45.014000000000003</v>
      </c>
      <c r="Z29" s="2">
        <f t="shared" ref="Z29" si="3">SUM(Z10:Z28)</f>
        <v>45.171999999999997</v>
      </c>
      <c r="AA29" s="2">
        <f t="shared" ref="AA29" si="4">SUM(AA10:AA28)</f>
        <v>45.221999999999994</v>
      </c>
    </row>
    <row r="30" spans="1:27" ht="15.75" thickBot="1" x14ac:dyDescent="0.3"/>
    <row r="31" spans="1:27" ht="15.75" thickBot="1" x14ac:dyDescent="0.3">
      <c r="A31" s="3" t="s">
        <v>36</v>
      </c>
      <c r="B31" s="3">
        <f t="shared" ref="B31:AA31" si="5">B6-B29</f>
        <v>-7.8730000000000047</v>
      </c>
      <c r="C31" s="3">
        <f t="shared" si="5"/>
        <v>-14.094999999999992</v>
      </c>
      <c r="D31" s="3">
        <f t="shared" si="5"/>
        <v>-14.690999999999995</v>
      </c>
      <c r="E31" s="3">
        <f t="shared" si="5"/>
        <v>-14.446999999999996</v>
      </c>
      <c r="F31" s="3">
        <f t="shared" si="5"/>
        <v>-9.5360000000000014</v>
      </c>
      <c r="G31" s="3">
        <f t="shared" si="5"/>
        <v>-4.7349999999999994</v>
      </c>
      <c r="H31" s="3">
        <f t="shared" si="5"/>
        <v>-0.14500000000000313</v>
      </c>
      <c r="I31" s="3">
        <f t="shared" si="5"/>
        <v>-14.679000000000009</v>
      </c>
      <c r="J31" s="3">
        <f t="shared" si="5"/>
        <v>-11.860999999999997</v>
      </c>
      <c r="K31" s="3">
        <f t="shared" si="5"/>
        <v>-8.1810000000000045</v>
      </c>
      <c r="L31" s="3">
        <f t="shared" si="5"/>
        <v>-11.892999999999994</v>
      </c>
      <c r="M31" s="3">
        <f t="shared" si="5"/>
        <v>-9.3640000000000043</v>
      </c>
      <c r="N31" s="3">
        <f t="shared" si="5"/>
        <v>-12.433999999999997</v>
      </c>
      <c r="O31" s="3">
        <f t="shared" si="5"/>
        <v>-12.810000000000009</v>
      </c>
      <c r="P31" s="3">
        <f t="shared" si="5"/>
        <v>-16.20600000000001</v>
      </c>
      <c r="Q31" s="3">
        <f t="shared" si="5"/>
        <v>-15.047000000000004</v>
      </c>
      <c r="R31" s="3">
        <f t="shared" si="5"/>
        <v>-16.31900000000001</v>
      </c>
      <c r="S31" s="3">
        <f t="shared" si="5"/>
        <v>2.4889999999999972</v>
      </c>
      <c r="T31" s="3">
        <f t="shared" si="5"/>
        <v>3.4439999999999955</v>
      </c>
      <c r="U31" s="3">
        <f t="shared" si="5"/>
        <v>1.8719999999999999</v>
      </c>
      <c r="V31" s="3">
        <f t="shared" si="5"/>
        <v>1.2409999999999997</v>
      </c>
      <c r="W31" s="3">
        <f t="shared" si="5"/>
        <v>0</v>
      </c>
      <c r="X31" s="3">
        <f t="shared" si="5"/>
        <v>0</v>
      </c>
      <c r="Y31" s="3">
        <f t="shared" si="5"/>
        <v>10.335999999999999</v>
      </c>
      <c r="Z31" s="3">
        <f t="shared" si="5"/>
        <v>5.6230000000000047</v>
      </c>
      <c r="AA31" s="3">
        <f t="shared" si="5"/>
        <v>10.148000000000003</v>
      </c>
    </row>
    <row r="33" spans="1:27" ht="27" thickBot="1" x14ac:dyDescent="0.45">
      <c r="A33" s="50" t="s">
        <v>37</v>
      </c>
      <c r="B33" s="50"/>
      <c r="C33" s="50"/>
    </row>
    <row r="34" spans="1:27" ht="15.75" thickBot="1" x14ac:dyDescent="0.3">
      <c r="A34" s="3" t="s">
        <v>38</v>
      </c>
      <c r="B34" s="3">
        <v>0.77700000000000002</v>
      </c>
      <c r="C34" s="2">
        <v>0.79800000000000004</v>
      </c>
      <c r="D34" s="3">
        <v>0.78400000000000003</v>
      </c>
      <c r="E34" s="2">
        <v>0.79300000000000004</v>
      </c>
      <c r="F34" s="3">
        <v>0.80300000000000005</v>
      </c>
      <c r="G34" s="2">
        <v>0.8</v>
      </c>
      <c r="H34" s="3">
        <v>0.752</v>
      </c>
      <c r="I34" s="3">
        <v>0.68500000000000005</v>
      </c>
      <c r="J34" s="3">
        <v>0.67600000000000005</v>
      </c>
      <c r="K34" s="3">
        <v>0.79800000000000004</v>
      </c>
      <c r="L34" s="3">
        <v>0.79900000000000004</v>
      </c>
      <c r="M34" s="3">
        <v>0.77300000000000002</v>
      </c>
      <c r="N34" s="3">
        <v>0.79300000000000004</v>
      </c>
      <c r="O34" s="3">
        <v>0.79100000000000004</v>
      </c>
      <c r="P34" s="3">
        <v>0.79100000000000004</v>
      </c>
      <c r="Q34" s="3">
        <v>0.79100000000000004</v>
      </c>
      <c r="R34" s="3">
        <v>0.79100000000000004</v>
      </c>
      <c r="S34" s="17">
        <v>0.79800000000000004</v>
      </c>
      <c r="T34" s="17">
        <v>0.79100000000000004</v>
      </c>
      <c r="U34" s="17">
        <v>0.80400000000000005</v>
      </c>
      <c r="V34" s="17">
        <v>0.78100000000000003</v>
      </c>
      <c r="W34" s="17"/>
      <c r="X34" s="17"/>
      <c r="Y34" s="17">
        <v>0.79700000000000004</v>
      </c>
      <c r="Z34" s="17">
        <v>0.79300000000000004</v>
      </c>
      <c r="AA34" s="17">
        <v>0.80400000000000005</v>
      </c>
    </row>
    <row r="35" spans="1:27" ht="15.75" thickBot="1" x14ac:dyDescent="0.3">
      <c r="Q35" s="25"/>
    </row>
    <row r="36" spans="1:27" ht="15.75" thickBot="1" x14ac:dyDescent="0.3">
      <c r="A36" s="3" t="s">
        <v>15</v>
      </c>
      <c r="B36" s="3">
        <f t="shared" ref="B36:AA36" si="6">SUM(B34:B35)</f>
        <v>0.77700000000000002</v>
      </c>
      <c r="C36" s="3">
        <f t="shared" si="6"/>
        <v>0.79800000000000004</v>
      </c>
      <c r="D36" s="3">
        <f t="shared" si="6"/>
        <v>0.78400000000000003</v>
      </c>
      <c r="E36" s="3">
        <f t="shared" si="6"/>
        <v>0.79300000000000004</v>
      </c>
      <c r="F36" s="3">
        <f t="shared" si="6"/>
        <v>0.80300000000000005</v>
      </c>
      <c r="G36" s="3">
        <f t="shared" si="6"/>
        <v>0.8</v>
      </c>
      <c r="H36" s="3">
        <f t="shared" si="6"/>
        <v>0.752</v>
      </c>
      <c r="I36" s="3">
        <f t="shared" si="6"/>
        <v>0.68500000000000005</v>
      </c>
      <c r="J36" s="3">
        <f t="shared" si="6"/>
        <v>0.67600000000000005</v>
      </c>
      <c r="K36" s="3">
        <f t="shared" si="6"/>
        <v>0.79800000000000004</v>
      </c>
      <c r="L36" s="3">
        <f t="shared" si="6"/>
        <v>0.79900000000000004</v>
      </c>
      <c r="M36" s="3">
        <f t="shared" si="6"/>
        <v>0.77300000000000002</v>
      </c>
      <c r="N36" s="3">
        <f t="shared" si="6"/>
        <v>0.79300000000000004</v>
      </c>
      <c r="O36" s="3">
        <f t="shared" si="6"/>
        <v>0.79100000000000004</v>
      </c>
      <c r="P36" s="3">
        <f t="shared" si="6"/>
        <v>0.79100000000000004</v>
      </c>
      <c r="Q36" s="2">
        <f t="shared" si="6"/>
        <v>0.79100000000000004</v>
      </c>
      <c r="R36" s="3">
        <f t="shared" si="6"/>
        <v>0.79100000000000004</v>
      </c>
      <c r="S36" s="3">
        <f t="shared" si="6"/>
        <v>0.79800000000000004</v>
      </c>
      <c r="T36" s="3">
        <f t="shared" si="6"/>
        <v>0.79100000000000004</v>
      </c>
      <c r="U36" s="3">
        <f t="shared" si="6"/>
        <v>0.80400000000000005</v>
      </c>
      <c r="V36" s="3">
        <f t="shared" si="6"/>
        <v>0.78100000000000003</v>
      </c>
      <c r="W36" s="3">
        <f t="shared" si="6"/>
        <v>0</v>
      </c>
      <c r="X36" s="3">
        <f t="shared" si="6"/>
        <v>0</v>
      </c>
      <c r="Y36" s="3">
        <f t="shared" si="6"/>
        <v>0.79700000000000004</v>
      </c>
      <c r="Z36" s="3">
        <f t="shared" si="6"/>
        <v>0.79300000000000004</v>
      </c>
      <c r="AA36" s="3">
        <f t="shared" si="6"/>
        <v>0.80400000000000005</v>
      </c>
    </row>
    <row r="38" spans="1:27" ht="27" thickBot="1" x14ac:dyDescent="0.45">
      <c r="A38" s="50" t="s">
        <v>39</v>
      </c>
      <c r="B38" s="50"/>
      <c r="C38" s="50"/>
    </row>
    <row r="39" spans="1:27" ht="15.75" thickBot="1" x14ac:dyDescent="0.3">
      <c r="A39" s="3" t="s">
        <v>40</v>
      </c>
      <c r="B39" s="2">
        <v>1.056</v>
      </c>
      <c r="C39" s="2">
        <f>0.606+0.131</f>
        <v>0.73699999999999999</v>
      </c>
      <c r="D39" s="2">
        <v>0.7</v>
      </c>
      <c r="E39" s="2">
        <v>0.95099999999999996</v>
      </c>
      <c r="F39" s="2">
        <v>0.96399999999999997</v>
      </c>
      <c r="G39" s="2">
        <f>(264+606+131)/1000</f>
        <v>1.0009999999999999</v>
      </c>
      <c r="H39" s="2">
        <f>(264+513)/1000</f>
        <v>0.77700000000000002</v>
      </c>
      <c r="I39" s="2">
        <v>1.3129999999999999</v>
      </c>
      <c r="J39" s="2">
        <v>0.96299999999999997</v>
      </c>
      <c r="K39" s="2">
        <v>1.103</v>
      </c>
      <c r="L39" s="2">
        <v>1.6120000000000001</v>
      </c>
      <c r="M39" s="2">
        <v>1.46</v>
      </c>
      <c r="N39" s="2">
        <f>(466+656)/1000</f>
        <v>1.1220000000000001</v>
      </c>
      <c r="O39" s="2">
        <f>(527+466+262)/1000</f>
        <v>1.2549999999999999</v>
      </c>
      <c r="P39" s="2">
        <f>(372+466+262)/1000</f>
        <v>1.1000000000000001</v>
      </c>
      <c r="Q39" s="2">
        <f>(264+326+459)/1000</f>
        <v>1.0489999999999999</v>
      </c>
      <c r="R39" s="2">
        <f>(264+466+262)/1000</f>
        <v>0.99199999999999999</v>
      </c>
      <c r="S39" s="28">
        <f>(264+372+466+197)/1000</f>
        <v>1.2989999999999999</v>
      </c>
      <c r="T39" s="28">
        <f>(251+466+197)/1000</f>
        <v>0.91400000000000003</v>
      </c>
      <c r="U39" s="28">
        <f>(527+420+262)/1000</f>
        <v>1.2090000000000001</v>
      </c>
      <c r="V39" s="28">
        <v>1.1850000000000001</v>
      </c>
      <c r="W39" s="28"/>
      <c r="X39" s="28"/>
      <c r="Y39" s="28">
        <v>1.248</v>
      </c>
      <c r="Z39" s="28">
        <v>1.1759999999999999</v>
      </c>
      <c r="AA39" s="28">
        <v>0.96399999999999997</v>
      </c>
    </row>
    <row r="40" spans="1:27" ht="15.75" thickBot="1" x14ac:dyDescent="0.3">
      <c r="A40" s="3" t="s">
        <v>41</v>
      </c>
      <c r="B40" s="2">
        <v>0</v>
      </c>
      <c r="C40" s="2">
        <v>0.70699999999999996</v>
      </c>
      <c r="D40" s="2">
        <v>0.70699999999999996</v>
      </c>
      <c r="E40" s="2">
        <v>0</v>
      </c>
      <c r="F40" s="2">
        <v>0.70699999999999996</v>
      </c>
      <c r="G40" s="2">
        <v>0.70699999999999996</v>
      </c>
      <c r="H40" s="2">
        <v>0.70699999999999996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0.70699999999999996</v>
      </c>
      <c r="O40" s="2">
        <v>0.70699999999999996</v>
      </c>
      <c r="P40" s="2">
        <v>0.70699999999999996</v>
      </c>
      <c r="Q40" s="2">
        <v>0.70699999999999996</v>
      </c>
      <c r="R40" s="28">
        <v>0.70699999999999996</v>
      </c>
      <c r="S40" s="28">
        <v>0.70699999999999996</v>
      </c>
      <c r="T40" s="28">
        <v>0.70699999999999996</v>
      </c>
      <c r="U40" s="28">
        <v>0</v>
      </c>
      <c r="V40" s="28">
        <v>0</v>
      </c>
      <c r="W40" s="28"/>
      <c r="X40" s="28"/>
      <c r="Y40" s="28">
        <v>0</v>
      </c>
      <c r="Z40" s="28">
        <v>0</v>
      </c>
      <c r="AA40" s="28">
        <v>0</v>
      </c>
    </row>
    <row r="41" spans="1:27" ht="15.75" thickBot="1" x14ac:dyDescent="0.3">
      <c r="A41" s="3" t="s">
        <v>45</v>
      </c>
      <c r="B41" s="2">
        <v>7.3999999999999996E-2</v>
      </c>
      <c r="C41" s="2">
        <v>8.1000000000000003E-2</v>
      </c>
      <c r="D41" s="2">
        <v>8.1000000000000003E-2</v>
      </c>
      <c r="E41" s="2">
        <v>8.1000000000000003E-2</v>
      </c>
      <c r="F41" s="2">
        <v>8.1000000000000003E-2</v>
      </c>
      <c r="G41" s="2">
        <v>8.1000000000000003E-2</v>
      </c>
      <c r="H41" s="2">
        <v>8.1000000000000003E-2</v>
      </c>
      <c r="I41" s="2">
        <v>8.1000000000000003E-2</v>
      </c>
      <c r="J41" s="2">
        <v>8.1000000000000003E-2</v>
      </c>
      <c r="K41" s="2">
        <v>8.1000000000000003E-2</v>
      </c>
      <c r="L41" s="2">
        <v>8.1000000000000003E-2</v>
      </c>
      <c r="M41" s="2">
        <v>8.1000000000000003E-2</v>
      </c>
      <c r="N41" s="2">
        <v>8.1000000000000003E-2</v>
      </c>
      <c r="O41" s="2">
        <v>0</v>
      </c>
      <c r="P41" s="2">
        <v>8.1000000000000003E-2</v>
      </c>
      <c r="Q41" s="2">
        <v>5.3999999999999999E-2</v>
      </c>
      <c r="R41" s="2">
        <v>0.108</v>
      </c>
      <c r="S41" s="28">
        <v>5.3999999999999999E-2</v>
      </c>
      <c r="T41" s="28">
        <v>5.3999999999999999E-2</v>
      </c>
      <c r="U41" s="28">
        <v>5.3999999999999999E-2</v>
      </c>
      <c r="V41" s="28">
        <v>4.1000000000000002E-2</v>
      </c>
      <c r="W41" s="28"/>
      <c r="X41" s="28"/>
      <c r="Y41" s="28">
        <v>8.5999999999999993E-2</v>
      </c>
      <c r="Z41" s="28">
        <v>1.4E-2</v>
      </c>
      <c r="AA41" s="28">
        <v>5.7000000000000002E-2</v>
      </c>
    </row>
    <row r="42" spans="1:27" ht="15.75" thickBot="1" x14ac:dyDescent="0.3">
      <c r="A42" s="3" t="s">
        <v>42</v>
      </c>
      <c r="B42" s="2">
        <v>28.581</v>
      </c>
      <c r="C42" s="2">
        <v>29.297999999999998</v>
      </c>
      <c r="D42" s="2">
        <v>29.48</v>
      </c>
      <c r="E42" s="2">
        <v>30.071999999999999</v>
      </c>
      <c r="F42" s="2">
        <v>30.132000000000001</v>
      </c>
      <c r="G42" s="2">
        <v>30.372</v>
      </c>
      <c r="H42" s="2">
        <v>25.678000000000001</v>
      </c>
      <c r="I42" s="2">
        <v>29.201000000000001</v>
      </c>
      <c r="J42" s="2">
        <v>29.219000000000001</v>
      </c>
      <c r="K42" s="2">
        <v>30.154</v>
      </c>
      <c r="L42" s="2">
        <v>31.047000000000001</v>
      </c>
      <c r="M42" s="2">
        <v>31.064</v>
      </c>
      <c r="N42" s="2">
        <v>28.332000000000001</v>
      </c>
      <c r="O42" s="2">
        <v>29.81</v>
      </c>
      <c r="P42" s="2">
        <v>30.073</v>
      </c>
      <c r="Q42" s="2">
        <v>29.841999999999999</v>
      </c>
      <c r="R42" s="2">
        <v>29.491</v>
      </c>
      <c r="S42" s="28">
        <v>29.870999999999999</v>
      </c>
      <c r="T42" s="28">
        <v>29.837</v>
      </c>
      <c r="U42" s="28">
        <v>29.928999999999998</v>
      </c>
      <c r="V42" s="28">
        <v>30.177</v>
      </c>
      <c r="W42" s="28"/>
      <c r="X42" s="28"/>
      <c r="Y42" s="28">
        <v>29.29</v>
      </c>
      <c r="Z42" s="28">
        <v>29.285</v>
      </c>
      <c r="AA42" s="28">
        <v>29.459</v>
      </c>
    </row>
    <row r="43" spans="1:27" ht="15.75" thickBot="1" x14ac:dyDescent="0.3">
      <c r="A43" s="3" t="s">
        <v>43</v>
      </c>
      <c r="B43" s="2">
        <v>1.605</v>
      </c>
      <c r="C43" s="2">
        <v>1.498</v>
      </c>
      <c r="D43" s="2">
        <v>1.284</v>
      </c>
      <c r="E43" s="2">
        <v>1.712</v>
      </c>
      <c r="F43" s="2">
        <v>1.498</v>
      </c>
      <c r="G43" s="2">
        <v>1.712</v>
      </c>
      <c r="H43" s="2">
        <v>1.712</v>
      </c>
      <c r="I43" s="2">
        <v>1.712</v>
      </c>
      <c r="J43" s="2">
        <v>1.712</v>
      </c>
      <c r="K43" s="2">
        <v>1.712</v>
      </c>
      <c r="L43" s="2">
        <v>1.712</v>
      </c>
      <c r="M43" s="2">
        <v>1.712</v>
      </c>
      <c r="N43" s="2">
        <v>1.9259999999999999</v>
      </c>
      <c r="O43" s="2">
        <v>1.9259999999999999</v>
      </c>
      <c r="P43" s="2">
        <v>1.605</v>
      </c>
      <c r="Q43" s="2">
        <v>0.64200000000000002</v>
      </c>
      <c r="R43" s="2">
        <v>1.605</v>
      </c>
      <c r="S43" s="28">
        <v>1.284</v>
      </c>
      <c r="T43" s="28">
        <v>1.284</v>
      </c>
      <c r="U43" s="28">
        <v>1.284</v>
      </c>
      <c r="V43" s="28">
        <v>1.284</v>
      </c>
      <c r="W43" s="28"/>
      <c r="X43" s="28"/>
      <c r="Y43" s="28">
        <v>1.284</v>
      </c>
      <c r="Z43" s="28">
        <v>1.284</v>
      </c>
      <c r="AA43" s="28">
        <v>1.284</v>
      </c>
    </row>
    <row r="44" spans="1:27" ht="15.75" thickBot="1" x14ac:dyDescent="0.3">
      <c r="A44" s="3" t="s">
        <v>44</v>
      </c>
      <c r="B44" s="2">
        <v>0.65700000000000003</v>
      </c>
      <c r="C44" s="2">
        <v>0.73799999999999999</v>
      </c>
      <c r="D44" s="2">
        <v>0.68100000000000005</v>
      </c>
      <c r="E44" s="2">
        <v>0.56399999999999995</v>
      </c>
      <c r="F44" s="2">
        <v>0.79100000000000004</v>
      </c>
      <c r="G44" s="2">
        <v>1.01</v>
      </c>
      <c r="H44" s="2">
        <v>0.88900000000000001</v>
      </c>
      <c r="I44" s="2">
        <v>0.72099999999999997</v>
      </c>
      <c r="J44" s="2">
        <v>0.76</v>
      </c>
      <c r="K44" s="2">
        <v>0.86799999999999999</v>
      </c>
      <c r="L44" s="2">
        <v>0.88500000000000001</v>
      </c>
      <c r="M44" s="2">
        <v>0.91400000000000003</v>
      </c>
      <c r="N44" s="2">
        <v>1.071</v>
      </c>
      <c r="O44" s="2">
        <v>0.99399999999999999</v>
      </c>
      <c r="P44" s="2">
        <v>1.111</v>
      </c>
      <c r="Q44" s="2">
        <v>0.96</v>
      </c>
      <c r="R44" s="2">
        <v>0.73699999999999999</v>
      </c>
      <c r="S44" s="28">
        <v>0.70599999999999996</v>
      </c>
      <c r="T44" s="28">
        <v>0.84399999999999997</v>
      </c>
      <c r="U44" s="28">
        <v>0.84299999999999997</v>
      </c>
      <c r="V44" s="28">
        <v>1.01</v>
      </c>
      <c r="W44" s="28"/>
      <c r="X44" s="28"/>
      <c r="Y44" s="28">
        <v>0.58399999999999996</v>
      </c>
      <c r="Z44" s="28">
        <v>0.58899999999999997</v>
      </c>
      <c r="AA44" s="28">
        <v>0.60399999999999998</v>
      </c>
    </row>
    <row r="46" spans="1:27" ht="15.75" thickBot="1" x14ac:dyDescent="0.3"/>
    <row r="47" spans="1:27" ht="15.75" thickBot="1" x14ac:dyDescent="0.3">
      <c r="A47" s="3" t="s">
        <v>15</v>
      </c>
      <c r="B47" s="3">
        <f t="shared" ref="B47:S47" si="7">SUM(B38:B45)</f>
        <v>31.972999999999999</v>
      </c>
      <c r="C47" s="3">
        <f t="shared" si="7"/>
        <v>33.058999999999997</v>
      </c>
      <c r="D47" s="3">
        <f t="shared" si="7"/>
        <v>32.933</v>
      </c>
      <c r="E47" s="3">
        <f t="shared" si="7"/>
        <v>33.380000000000003</v>
      </c>
      <c r="F47" s="3">
        <f t="shared" si="7"/>
        <v>34.172999999999995</v>
      </c>
      <c r="G47" s="3">
        <f t="shared" si="7"/>
        <v>34.883000000000003</v>
      </c>
      <c r="H47" s="3">
        <f t="shared" si="7"/>
        <v>29.844000000000001</v>
      </c>
      <c r="I47" s="3">
        <f t="shared" si="7"/>
        <v>33.027999999999999</v>
      </c>
      <c r="J47" s="3">
        <f t="shared" si="7"/>
        <v>32.734999999999999</v>
      </c>
      <c r="K47" s="3">
        <f t="shared" si="7"/>
        <v>33.918000000000006</v>
      </c>
      <c r="L47" s="3">
        <f t="shared" si="7"/>
        <v>35.337000000000003</v>
      </c>
      <c r="M47" s="3">
        <f t="shared" si="7"/>
        <v>35.231000000000002</v>
      </c>
      <c r="N47" s="3">
        <f t="shared" si="7"/>
        <v>33.238999999999997</v>
      </c>
      <c r="O47" s="3">
        <f t="shared" si="7"/>
        <v>34.692</v>
      </c>
      <c r="P47" s="3">
        <f t="shared" si="7"/>
        <v>34.676999999999992</v>
      </c>
      <c r="Q47" s="3">
        <f t="shared" si="7"/>
        <v>33.253999999999998</v>
      </c>
      <c r="R47" s="3">
        <f t="shared" si="7"/>
        <v>33.64</v>
      </c>
      <c r="S47" s="3">
        <f t="shared" si="7"/>
        <v>33.920999999999999</v>
      </c>
      <c r="T47" s="2">
        <f>SUM(T38:T44)</f>
        <v>33.64</v>
      </c>
      <c r="U47" s="3">
        <f t="shared" ref="U47:AA47" si="8">SUM(U38:U45)</f>
        <v>33.319000000000003</v>
      </c>
      <c r="V47" s="3">
        <f t="shared" si="8"/>
        <v>33.696999999999996</v>
      </c>
      <c r="W47" s="3">
        <f t="shared" si="8"/>
        <v>0</v>
      </c>
      <c r="X47" s="3">
        <f t="shared" si="8"/>
        <v>0</v>
      </c>
      <c r="Y47" s="3">
        <f t="shared" si="8"/>
        <v>32.491999999999997</v>
      </c>
      <c r="Z47" s="3">
        <f t="shared" si="8"/>
        <v>32.347999999999999</v>
      </c>
      <c r="AA47" s="3">
        <f t="shared" si="8"/>
        <v>32.368000000000002</v>
      </c>
    </row>
    <row r="48" spans="1:27" ht="15.75" thickBot="1" x14ac:dyDescent="0.3"/>
    <row r="49" spans="1:27" ht="15.75" thickBot="1" x14ac:dyDescent="0.3">
      <c r="A49" s="3" t="s">
        <v>36</v>
      </c>
      <c r="B49" s="3">
        <f t="shared" ref="B49:AA49" si="9">B29-B36-B47</f>
        <v>25.304000000000002</v>
      </c>
      <c r="C49" s="3">
        <f t="shared" si="9"/>
        <v>24.573999999999998</v>
      </c>
      <c r="D49" s="3">
        <f t="shared" si="9"/>
        <v>25.830999999999996</v>
      </c>
      <c r="E49" s="3">
        <f t="shared" si="9"/>
        <v>25.150999999999996</v>
      </c>
      <c r="F49" s="3">
        <f t="shared" si="9"/>
        <v>23.668000000000006</v>
      </c>
      <c r="G49" s="3">
        <f t="shared" si="9"/>
        <v>21.420999999999999</v>
      </c>
      <c r="H49" s="3">
        <f t="shared" si="9"/>
        <v>23.529999999999994</v>
      </c>
      <c r="I49" s="3">
        <f t="shared" si="9"/>
        <v>24.519000000000005</v>
      </c>
      <c r="J49" s="3">
        <f t="shared" si="9"/>
        <v>24.414999999999999</v>
      </c>
      <c r="K49" s="2">
        <f t="shared" si="9"/>
        <v>24.731999999999992</v>
      </c>
      <c r="L49" s="2">
        <f t="shared" si="9"/>
        <v>22.943999999999996</v>
      </c>
      <c r="M49" s="2">
        <f t="shared" si="9"/>
        <v>22.756</v>
      </c>
      <c r="N49" s="2">
        <f t="shared" si="9"/>
        <v>23.881</v>
      </c>
      <c r="O49" s="2">
        <f t="shared" si="9"/>
        <v>23.702000000000012</v>
      </c>
      <c r="P49" s="2">
        <f t="shared" si="9"/>
        <v>23.673000000000016</v>
      </c>
      <c r="Q49" s="2">
        <f t="shared" si="9"/>
        <v>25.140000000000015</v>
      </c>
      <c r="R49" s="2">
        <f t="shared" si="9"/>
        <v>25.563000000000009</v>
      </c>
      <c r="S49" s="2">
        <f t="shared" si="9"/>
        <v>10.424999999999997</v>
      </c>
      <c r="T49" s="2">
        <f t="shared" si="9"/>
        <v>10.113000000000007</v>
      </c>
      <c r="U49" s="2">
        <f t="shared" si="9"/>
        <v>10.913999999999994</v>
      </c>
      <c r="V49" s="2">
        <f t="shared" si="9"/>
        <v>10.571000000000005</v>
      </c>
      <c r="W49" s="2">
        <f t="shared" si="9"/>
        <v>0</v>
      </c>
      <c r="X49" s="2">
        <f t="shared" si="9"/>
        <v>0</v>
      </c>
      <c r="Y49" s="2">
        <f t="shared" si="9"/>
        <v>11.725000000000009</v>
      </c>
      <c r="Z49" s="2">
        <f t="shared" si="9"/>
        <v>12.030999999999999</v>
      </c>
      <c r="AA49" s="2">
        <f t="shared" si="9"/>
        <v>12.04999999999999</v>
      </c>
    </row>
    <row r="50" spans="1:27" x14ac:dyDescent="0.25">
      <c r="C50" s="26"/>
    </row>
    <row r="52" spans="1:27" ht="27" thickBot="1" x14ac:dyDescent="0.45">
      <c r="A52" s="50" t="s">
        <v>46</v>
      </c>
      <c r="B52" s="50"/>
      <c r="C52" s="50"/>
      <c r="D52" s="4"/>
      <c r="E52" s="4"/>
      <c r="F52" s="2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7" ht="15.75" thickBot="1" x14ac:dyDescent="0.3">
      <c r="A53" s="3" t="s">
        <v>47</v>
      </c>
      <c r="B53" s="28">
        <v>0</v>
      </c>
      <c r="C53" s="28">
        <v>0</v>
      </c>
      <c r="D53" s="28">
        <v>0</v>
      </c>
      <c r="E53" s="28">
        <v>0</v>
      </c>
      <c r="F53" s="32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W53" s="28"/>
      <c r="X53" s="28"/>
      <c r="Y53" s="28">
        <v>0</v>
      </c>
      <c r="Z53" s="28">
        <v>0</v>
      </c>
      <c r="AA53" s="28">
        <v>0</v>
      </c>
    </row>
    <row r="54" spans="1:27" ht="15.75" thickBot="1" x14ac:dyDescent="0.3">
      <c r="A54" s="3" t="s">
        <v>74</v>
      </c>
      <c r="B54" s="28">
        <v>0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4.5</v>
      </c>
      <c r="Q54" s="28">
        <v>5</v>
      </c>
      <c r="R54" s="28">
        <v>5</v>
      </c>
      <c r="S54" s="28">
        <v>5</v>
      </c>
      <c r="T54" s="28">
        <v>7</v>
      </c>
      <c r="U54" s="28">
        <v>7</v>
      </c>
      <c r="V54" s="28">
        <v>7.75</v>
      </c>
      <c r="W54" s="28"/>
      <c r="X54" s="28"/>
      <c r="Y54" s="28"/>
      <c r="Z54" s="28"/>
      <c r="AA54" s="28"/>
    </row>
    <row r="55" spans="1:27" ht="15.75" thickBot="1" x14ac:dyDescent="0.3">
      <c r="A55" s="3" t="s">
        <v>48</v>
      </c>
      <c r="B55" s="28">
        <v>2.5</v>
      </c>
      <c r="C55" s="28">
        <v>2</v>
      </c>
      <c r="D55" s="28">
        <v>1</v>
      </c>
      <c r="E55" s="28">
        <v>0</v>
      </c>
      <c r="F55" s="28">
        <v>0</v>
      </c>
      <c r="G55" s="28">
        <v>0</v>
      </c>
      <c r="H55" s="28">
        <v>0</v>
      </c>
      <c r="I55" s="28">
        <v>0.5</v>
      </c>
      <c r="J55" s="28">
        <v>0.3</v>
      </c>
      <c r="K55" s="28">
        <v>1</v>
      </c>
      <c r="L55" s="28">
        <v>2</v>
      </c>
      <c r="M55" s="28">
        <v>3.5</v>
      </c>
      <c r="N55" s="28">
        <v>2</v>
      </c>
      <c r="O55" s="28">
        <v>2.5</v>
      </c>
      <c r="P55" s="28">
        <v>0</v>
      </c>
      <c r="Q55" s="28">
        <v>0</v>
      </c>
      <c r="R55" s="28">
        <v>0</v>
      </c>
      <c r="S55" s="28"/>
      <c r="T55" s="28"/>
      <c r="U55" s="28"/>
      <c r="V55" s="28"/>
      <c r="W55" s="28"/>
      <c r="X55" s="28"/>
      <c r="Y55" s="28">
        <v>10</v>
      </c>
      <c r="Z55" s="28">
        <v>10</v>
      </c>
      <c r="AA55" s="28">
        <v>11.25</v>
      </c>
    </row>
    <row r="56" spans="1:27" ht="15.75" thickBot="1" x14ac:dyDescent="0.3">
      <c r="A56" s="3" t="s">
        <v>49</v>
      </c>
      <c r="B56" s="28">
        <v>0.75</v>
      </c>
      <c r="C56" s="28">
        <v>1.08</v>
      </c>
      <c r="D56" s="28">
        <v>0.5</v>
      </c>
      <c r="E56" s="28">
        <v>0.4</v>
      </c>
      <c r="F56" s="28">
        <v>0.60499999999999998</v>
      </c>
      <c r="G56" s="28">
        <v>0.5</v>
      </c>
      <c r="H56" s="28">
        <v>0.2</v>
      </c>
      <c r="I56" s="28">
        <v>0.5</v>
      </c>
      <c r="J56" s="28">
        <v>0.3</v>
      </c>
      <c r="K56" s="28">
        <v>0.5</v>
      </c>
      <c r="L56" s="28">
        <v>0.25</v>
      </c>
      <c r="M56" s="28">
        <v>0.25</v>
      </c>
      <c r="N56" s="28">
        <v>0.4</v>
      </c>
      <c r="O56" s="28">
        <v>0.5</v>
      </c>
      <c r="P56" s="28">
        <v>0.25</v>
      </c>
      <c r="Q56" s="28">
        <v>0.4</v>
      </c>
      <c r="R56" s="28">
        <v>0.6</v>
      </c>
      <c r="S56" s="28">
        <v>1</v>
      </c>
      <c r="T56" s="28">
        <v>0.5</v>
      </c>
      <c r="U56" s="28">
        <v>0.45</v>
      </c>
      <c r="V56" s="28">
        <v>0.45</v>
      </c>
      <c r="W56" s="28"/>
      <c r="X56" s="28"/>
      <c r="Y56" s="28">
        <v>0.3</v>
      </c>
      <c r="Z56" s="28">
        <v>0.4</v>
      </c>
      <c r="AA56" s="28">
        <v>0.25</v>
      </c>
    </row>
    <row r="57" spans="1:27" ht="15.75" thickBot="1" x14ac:dyDescent="0.3">
      <c r="A57" s="3" t="s">
        <v>50</v>
      </c>
      <c r="B57" s="28">
        <v>9.5</v>
      </c>
      <c r="C57" s="28">
        <v>9</v>
      </c>
      <c r="D57" s="28">
        <v>9.5</v>
      </c>
      <c r="E57" s="28">
        <v>9</v>
      </c>
      <c r="F57" s="28">
        <v>8</v>
      </c>
      <c r="G57" s="28">
        <v>4.5</v>
      </c>
      <c r="H57" s="28">
        <v>4</v>
      </c>
      <c r="I57" s="28">
        <v>3.5</v>
      </c>
      <c r="J57" s="28">
        <v>3.5</v>
      </c>
      <c r="K57" s="28">
        <v>3.9</v>
      </c>
      <c r="L57" s="28">
        <v>3.5</v>
      </c>
      <c r="M57" s="28">
        <v>3.5</v>
      </c>
      <c r="N57" s="28">
        <v>7</v>
      </c>
      <c r="O57" s="28">
        <v>8</v>
      </c>
      <c r="P57" s="28">
        <v>7.5</v>
      </c>
      <c r="Q57" s="28">
        <v>9</v>
      </c>
      <c r="R57" s="28">
        <v>9.1999999999999993</v>
      </c>
      <c r="S57" s="28">
        <v>8</v>
      </c>
      <c r="T57" s="28">
        <v>8.75</v>
      </c>
      <c r="U57" s="28">
        <v>9.5</v>
      </c>
      <c r="V57" s="28">
        <v>10</v>
      </c>
      <c r="W57" s="28"/>
      <c r="X57" s="28"/>
      <c r="Y57" s="28">
        <v>14</v>
      </c>
      <c r="Z57" s="28">
        <v>17</v>
      </c>
      <c r="AA57" s="28">
        <v>18.5</v>
      </c>
    </row>
    <row r="58" spans="1:27" ht="15.75" thickBot="1" x14ac:dyDescent="0.3">
      <c r="A58" s="3" t="s">
        <v>51</v>
      </c>
      <c r="B58" s="28">
        <v>14.75</v>
      </c>
      <c r="C58" s="28">
        <v>16</v>
      </c>
      <c r="D58" s="28">
        <v>17</v>
      </c>
      <c r="E58" s="28">
        <v>19</v>
      </c>
      <c r="F58" s="28">
        <v>19.5</v>
      </c>
      <c r="G58" s="28">
        <v>21.5</v>
      </c>
      <c r="H58" s="28">
        <v>22.5</v>
      </c>
      <c r="I58" s="28">
        <v>22.5</v>
      </c>
      <c r="J58" s="28">
        <v>23.4</v>
      </c>
      <c r="K58" s="28">
        <v>22</v>
      </c>
      <c r="L58" s="28">
        <v>25</v>
      </c>
      <c r="M58" s="28">
        <v>25</v>
      </c>
      <c r="N58" s="28">
        <v>27.5</v>
      </c>
      <c r="O58" s="28">
        <v>29</v>
      </c>
      <c r="P58" s="28">
        <v>28.75</v>
      </c>
      <c r="Q58" s="28">
        <v>26.195</v>
      </c>
      <c r="R58" s="28">
        <v>26.195</v>
      </c>
      <c r="S58" s="28">
        <v>27.5</v>
      </c>
      <c r="T58" s="28">
        <v>26</v>
      </c>
      <c r="U58" s="28">
        <v>25</v>
      </c>
      <c r="V58" s="28">
        <v>25</v>
      </c>
      <c r="W58" s="28"/>
      <c r="X58" s="28"/>
      <c r="Y58" s="28">
        <v>22</v>
      </c>
      <c r="Z58" s="28">
        <v>20.8</v>
      </c>
      <c r="AA58" s="28">
        <v>21</v>
      </c>
    </row>
    <row r="59" spans="1:27" ht="15.75" thickBot="1" x14ac:dyDescent="0.3">
      <c r="A59" s="3" t="s">
        <v>52</v>
      </c>
      <c r="B59" s="28">
        <v>74.290999999999997</v>
      </c>
      <c r="C59" s="28">
        <v>67.447000000000003</v>
      </c>
      <c r="D59" s="28">
        <v>73.206999999999994</v>
      </c>
      <c r="E59" s="28">
        <v>66.656999999999996</v>
      </c>
      <c r="F59" s="28">
        <v>66.069999999999993</v>
      </c>
      <c r="G59" s="28">
        <v>71.44</v>
      </c>
      <c r="H59" s="28">
        <v>76.695999999999998</v>
      </c>
      <c r="I59" s="28">
        <v>70.322000000000003</v>
      </c>
      <c r="J59" s="28">
        <v>75.701999999999998</v>
      </c>
      <c r="K59" s="28">
        <v>79.512</v>
      </c>
      <c r="L59" s="28">
        <v>82.912000000000006</v>
      </c>
      <c r="M59" s="28">
        <v>73.281999999999996</v>
      </c>
      <c r="N59" s="28">
        <v>76.182000000000002</v>
      </c>
      <c r="O59" s="28">
        <v>79.402000000000001</v>
      </c>
      <c r="P59" s="28">
        <v>84.826999999999998</v>
      </c>
      <c r="Q59" s="28">
        <v>77.947000000000003</v>
      </c>
      <c r="R59" s="28">
        <v>82.697000000000003</v>
      </c>
      <c r="S59" s="28">
        <v>75.897000000000006</v>
      </c>
      <c r="T59" s="28">
        <v>69.016999999999996</v>
      </c>
      <c r="U59" s="28">
        <v>74.346999999999994</v>
      </c>
      <c r="V59" s="28">
        <v>79.757300000000001</v>
      </c>
      <c r="W59" s="28"/>
      <c r="X59" s="28"/>
      <c r="Y59" s="28">
        <v>71.337000000000003</v>
      </c>
      <c r="Z59" s="28">
        <v>76.096999999999994</v>
      </c>
      <c r="AA59" s="28">
        <v>67.796999999999997</v>
      </c>
    </row>
    <row r="60" spans="1:27" ht="15.75" thickBot="1" x14ac:dyDescent="0.3">
      <c r="A60" s="3" t="s">
        <v>53</v>
      </c>
      <c r="B60" s="28">
        <v>0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33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/>
      <c r="X60" s="28"/>
      <c r="Y60" s="28">
        <v>0</v>
      </c>
      <c r="Z60" s="28">
        <v>0</v>
      </c>
      <c r="AA60" s="28">
        <v>0</v>
      </c>
    </row>
    <row r="61" spans="1:27" ht="15.75" thickBot="1" x14ac:dyDescent="0.3">
      <c r="A61" s="3" t="s">
        <v>54</v>
      </c>
      <c r="B61" s="28">
        <v>0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/>
      <c r="T61" s="28"/>
      <c r="U61" s="28"/>
      <c r="V61" s="28"/>
      <c r="W61" s="28"/>
      <c r="X61" s="28"/>
      <c r="Y61" s="28"/>
      <c r="Z61" s="28"/>
      <c r="AA61" s="28"/>
    </row>
    <row r="62" spans="1:27" ht="15.75" thickBot="1" x14ac:dyDescent="0.3">
      <c r="A62" s="3" t="s">
        <v>55</v>
      </c>
      <c r="B62" s="28">
        <v>26.318000000000001</v>
      </c>
      <c r="C62" s="28">
        <v>29.683</v>
      </c>
      <c r="D62" s="28">
        <v>20.873000000000001</v>
      </c>
      <c r="E62" s="28">
        <v>24.073</v>
      </c>
      <c r="F62" s="28">
        <v>18.353000000000002</v>
      </c>
      <c r="G62" s="28">
        <v>22.091000000000001</v>
      </c>
      <c r="H62" s="28">
        <v>25.361000000000001</v>
      </c>
      <c r="I62" s="34">
        <v>28.658000000000001</v>
      </c>
      <c r="J62" s="28">
        <v>31.428000000000001</v>
      </c>
      <c r="K62" s="28">
        <v>25.738</v>
      </c>
      <c r="L62" s="28">
        <v>29.117999999999999</v>
      </c>
      <c r="M62" s="28">
        <v>32.508000000000003</v>
      </c>
      <c r="N62" s="28">
        <v>35.808</v>
      </c>
      <c r="O62" s="28">
        <v>39.258000000000003</v>
      </c>
      <c r="P62" s="28">
        <v>32.448</v>
      </c>
      <c r="Q62" s="28">
        <v>23.728000000000002</v>
      </c>
      <c r="R62" s="28">
        <v>15.023</v>
      </c>
      <c r="S62" s="28">
        <v>12.093</v>
      </c>
      <c r="T62" s="28">
        <v>14.063000000000001</v>
      </c>
      <c r="U62" s="28">
        <v>16.323</v>
      </c>
      <c r="V62" s="28">
        <v>12.545</v>
      </c>
      <c r="W62" s="28"/>
      <c r="X62" s="28"/>
      <c r="Y62" s="28">
        <v>10.976000000000001</v>
      </c>
      <c r="Z62" s="28">
        <v>13.474</v>
      </c>
      <c r="AA62" s="28">
        <v>16.759</v>
      </c>
    </row>
    <row r="63" spans="1:27" ht="15.75" thickBot="1" x14ac:dyDescent="0.3">
      <c r="A63" s="3" t="s">
        <v>56</v>
      </c>
      <c r="B63" s="28">
        <v>19.225000000000001</v>
      </c>
      <c r="C63" s="28">
        <v>19.225000000000001</v>
      </c>
      <c r="D63" s="28">
        <v>19.225000000000001</v>
      </c>
      <c r="E63" s="28">
        <v>19.225000000000001</v>
      </c>
      <c r="F63" s="28">
        <v>19.225000000000001</v>
      </c>
      <c r="G63" s="28">
        <v>19.225000000000001</v>
      </c>
      <c r="H63" s="28">
        <v>19.225000000000001</v>
      </c>
      <c r="I63" s="34">
        <v>19.225000000000001</v>
      </c>
      <c r="J63" s="28">
        <v>19.225000000000001</v>
      </c>
      <c r="K63" s="28">
        <v>19.225000000000001</v>
      </c>
      <c r="L63" s="28">
        <v>19.225000000000001</v>
      </c>
      <c r="M63" s="28">
        <v>19.225000000000001</v>
      </c>
      <c r="N63" s="28">
        <v>19.225000000000001</v>
      </c>
      <c r="O63" s="28">
        <v>19.225000000000001</v>
      </c>
      <c r="P63" s="28">
        <v>19.225000000000001</v>
      </c>
      <c r="Q63" s="28">
        <v>19.225000000000001</v>
      </c>
      <c r="R63" s="28">
        <v>19.225000000000001</v>
      </c>
      <c r="S63" s="28">
        <v>19.225000000000001</v>
      </c>
      <c r="T63" s="28">
        <v>19.225000000000001</v>
      </c>
      <c r="U63" s="28">
        <v>19.225000000000001</v>
      </c>
      <c r="V63" s="28">
        <v>19.225000000000001</v>
      </c>
      <c r="W63" s="28"/>
      <c r="X63" s="28"/>
      <c r="Y63" s="28">
        <v>19.225000000000001</v>
      </c>
      <c r="Z63" s="28">
        <v>19.225000000000001</v>
      </c>
      <c r="AA63" s="28">
        <v>19.225000000000001</v>
      </c>
    </row>
    <row r="64" spans="1:27" ht="15.75" thickBot="1" x14ac:dyDescent="0.3">
      <c r="A64" s="3" t="s">
        <v>57</v>
      </c>
      <c r="B64" s="28">
        <v>0</v>
      </c>
      <c r="C64" s="28">
        <v>0</v>
      </c>
      <c r="D64" s="28">
        <v>0</v>
      </c>
      <c r="E64" s="28">
        <v>0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0</v>
      </c>
      <c r="S64" s="28"/>
      <c r="T64" s="28"/>
      <c r="U64" s="28"/>
      <c r="V64" s="28"/>
      <c r="W64" s="28"/>
      <c r="X64" s="28"/>
      <c r="Y64" s="28"/>
      <c r="Z64" s="28"/>
      <c r="AA64" s="28"/>
    </row>
    <row r="65" spans="1:27" ht="15.75" thickBot="1" x14ac:dyDescent="0.3">
      <c r="A65" s="3" t="s">
        <v>58</v>
      </c>
      <c r="B65" s="28">
        <v>1.75</v>
      </c>
      <c r="C65" s="28">
        <v>1.75</v>
      </c>
      <c r="D65" s="28">
        <v>2.25</v>
      </c>
      <c r="E65" s="28">
        <v>2.2999999999999998</v>
      </c>
      <c r="F65" s="28">
        <v>2.25</v>
      </c>
      <c r="G65" s="28">
        <v>2.25</v>
      </c>
      <c r="H65" s="28">
        <v>2.25</v>
      </c>
      <c r="I65" s="28">
        <v>2.25</v>
      </c>
      <c r="J65" s="28">
        <v>2.25</v>
      </c>
      <c r="K65" s="28">
        <v>2.25</v>
      </c>
      <c r="L65" s="28">
        <v>2.25</v>
      </c>
      <c r="M65" s="28">
        <v>2.25</v>
      </c>
      <c r="N65" s="28">
        <v>2.25</v>
      </c>
      <c r="O65" s="28">
        <v>2.25</v>
      </c>
      <c r="P65" s="28">
        <v>2.25</v>
      </c>
      <c r="Q65" s="28">
        <v>2.25</v>
      </c>
      <c r="R65" s="28">
        <v>2.25</v>
      </c>
      <c r="S65" s="28">
        <v>2.25</v>
      </c>
      <c r="T65" s="28">
        <v>2.25</v>
      </c>
      <c r="U65" s="28">
        <v>2.25</v>
      </c>
      <c r="V65" s="28">
        <v>2.25</v>
      </c>
      <c r="W65" s="28"/>
      <c r="X65" s="28"/>
      <c r="Y65" s="28">
        <v>2.25</v>
      </c>
      <c r="Z65" s="28">
        <v>2.25</v>
      </c>
      <c r="AA65" s="28">
        <v>2.25</v>
      </c>
    </row>
    <row r="66" spans="1:27" ht="15.75" thickBot="1" x14ac:dyDescent="0.3">
      <c r="A66" s="3" t="s">
        <v>59</v>
      </c>
      <c r="B66" s="28">
        <v>0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/>
      <c r="T66" s="28"/>
      <c r="U66" s="28"/>
      <c r="V66" s="28"/>
      <c r="W66" s="28"/>
      <c r="X66" s="28"/>
      <c r="Y66" s="28"/>
      <c r="Z66" s="28"/>
      <c r="AA66" s="28"/>
    </row>
    <row r="67" spans="1:27" ht="15.75" thickBot="1" x14ac:dyDescent="0.3">
      <c r="A67" s="3" t="s">
        <v>60</v>
      </c>
      <c r="B67" s="28">
        <v>9</v>
      </c>
      <c r="C67" s="28">
        <v>9</v>
      </c>
      <c r="D67" s="28">
        <v>9</v>
      </c>
      <c r="E67" s="28">
        <v>8.5</v>
      </c>
      <c r="F67" s="28">
        <v>8</v>
      </c>
      <c r="G67" s="28">
        <v>8</v>
      </c>
      <c r="H67" s="28">
        <v>8</v>
      </c>
      <c r="I67" s="28">
        <v>7.75</v>
      </c>
      <c r="J67" s="28">
        <v>8</v>
      </c>
      <c r="K67" s="28">
        <v>9</v>
      </c>
      <c r="L67" s="28">
        <v>7.5</v>
      </c>
      <c r="M67" s="28">
        <v>8.75</v>
      </c>
      <c r="N67" s="28">
        <v>6</v>
      </c>
      <c r="O67" s="28">
        <v>5</v>
      </c>
      <c r="P67" s="28">
        <v>5.5</v>
      </c>
      <c r="Q67" s="28">
        <v>5.75</v>
      </c>
      <c r="R67" s="28">
        <v>5.75</v>
      </c>
      <c r="S67" s="28">
        <v>5</v>
      </c>
      <c r="T67" s="28">
        <v>4.5</v>
      </c>
      <c r="U67" s="28">
        <v>5</v>
      </c>
      <c r="V67" s="28">
        <v>5</v>
      </c>
      <c r="W67" s="28"/>
      <c r="X67" s="28"/>
      <c r="Y67" s="28">
        <v>4.5</v>
      </c>
      <c r="Z67" s="28">
        <v>4.5</v>
      </c>
      <c r="AA67" s="28">
        <v>4.5</v>
      </c>
    </row>
    <row r="68" spans="1:27" ht="15.75" thickBot="1" x14ac:dyDescent="0.3">
      <c r="A68" s="2" t="s">
        <v>61</v>
      </c>
      <c r="B68" s="28">
        <v>2</v>
      </c>
      <c r="C68" s="28">
        <v>2</v>
      </c>
      <c r="D68" s="28">
        <v>2</v>
      </c>
      <c r="E68" s="28">
        <v>2</v>
      </c>
      <c r="F68" s="28">
        <v>2</v>
      </c>
      <c r="G68" s="28">
        <v>2</v>
      </c>
      <c r="H68" s="28">
        <v>2</v>
      </c>
      <c r="I68" s="28">
        <v>2</v>
      </c>
      <c r="J68" s="28">
        <v>2</v>
      </c>
      <c r="K68" s="28">
        <v>2</v>
      </c>
      <c r="L68" s="28">
        <v>2</v>
      </c>
      <c r="M68" s="28">
        <v>2</v>
      </c>
      <c r="N68" s="28">
        <v>2</v>
      </c>
      <c r="O68" s="28">
        <v>2</v>
      </c>
      <c r="P68" s="28">
        <v>2</v>
      </c>
      <c r="Q68" s="28">
        <v>2</v>
      </c>
      <c r="R68" s="28">
        <v>2</v>
      </c>
      <c r="S68" s="28">
        <v>2</v>
      </c>
      <c r="T68" s="28">
        <v>2</v>
      </c>
      <c r="U68" s="28">
        <v>2</v>
      </c>
      <c r="V68" s="28">
        <v>2</v>
      </c>
      <c r="W68" s="28"/>
      <c r="X68" s="28"/>
      <c r="Y68" s="28">
        <v>2</v>
      </c>
      <c r="Z68" s="28">
        <v>2</v>
      </c>
      <c r="AA68" s="28">
        <v>2</v>
      </c>
    </row>
    <row r="69" spans="1:27" x14ac:dyDescent="0.25">
      <c r="A69" s="27"/>
      <c r="B69" s="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spans="1:27" ht="15.75" thickBot="1" x14ac:dyDescent="0.3">
      <c r="A70" s="4"/>
      <c r="B70" s="2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7" ht="15.75" thickBot="1" x14ac:dyDescent="0.3">
      <c r="A71" s="3" t="s">
        <v>3</v>
      </c>
      <c r="B71" s="2">
        <f t="shared" ref="B71:Y71" si="10">SUM(B53:B70)</f>
        <v>160.084</v>
      </c>
      <c r="C71" s="2">
        <f t="shared" si="10"/>
        <v>157.185</v>
      </c>
      <c r="D71" s="2">
        <f t="shared" si="10"/>
        <v>154.55500000000001</v>
      </c>
      <c r="E71" s="2">
        <f t="shared" si="10"/>
        <v>151.155</v>
      </c>
      <c r="F71" s="2">
        <f>SUM(F55:F70)</f>
        <v>144.00299999999999</v>
      </c>
      <c r="G71" s="2">
        <f t="shared" si="10"/>
        <v>151.506</v>
      </c>
      <c r="H71" s="2">
        <f t="shared" si="10"/>
        <v>160.232</v>
      </c>
      <c r="I71" s="2">
        <f t="shared" si="10"/>
        <v>157.20500000000001</v>
      </c>
      <c r="J71" s="2">
        <f t="shared" si="10"/>
        <v>166.10499999999999</v>
      </c>
      <c r="K71" s="2">
        <f t="shared" si="10"/>
        <v>165.125</v>
      </c>
      <c r="L71" s="2">
        <f t="shared" si="10"/>
        <v>173.755</v>
      </c>
      <c r="M71" s="2">
        <f t="shared" si="10"/>
        <v>170.26499999999999</v>
      </c>
      <c r="N71" s="2">
        <f t="shared" si="10"/>
        <v>178.36499999999998</v>
      </c>
      <c r="O71" s="2">
        <f t="shared" si="10"/>
        <v>187.13499999999999</v>
      </c>
      <c r="P71" s="2">
        <f t="shared" si="10"/>
        <v>187.25</v>
      </c>
      <c r="Q71" s="2">
        <f t="shared" si="10"/>
        <v>171.495</v>
      </c>
      <c r="R71" s="2">
        <f t="shared" si="10"/>
        <v>167.94</v>
      </c>
      <c r="S71" s="2">
        <f t="shared" si="10"/>
        <v>157.965</v>
      </c>
      <c r="T71" s="2">
        <f t="shared" si="10"/>
        <v>153.30500000000001</v>
      </c>
      <c r="U71" s="2">
        <f t="shared" si="10"/>
        <v>161.095</v>
      </c>
      <c r="V71" s="2">
        <f t="shared" si="10"/>
        <v>163.97729999999999</v>
      </c>
      <c r="W71" s="2">
        <f t="shared" si="10"/>
        <v>0</v>
      </c>
      <c r="X71" s="2">
        <f t="shared" si="10"/>
        <v>0</v>
      </c>
      <c r="Y71" s="2">
        <f t="shared" si="10"/>
        <v>156.58799999999999</v>
      </c>
      <c r="Z71" s="2">
        <f t="shared" ref="Z71:AA71" si="11">SUM(Z53:Z70)</f>
        <v>165.74599999999998</v>
      </c>
      <c r="AA71" s="2">
        <f t="shared" si="11"/>
        <v>163.53099999999998</v>
      </c>
    </row>
    <row r="72" spans="1:27" ht="15.75" thickBot="1" x14ac:dyDescent="0.3">
      <c r="A72" s="3" t="s">
        <v>62</v>
      </c>
      <c r="B72" s="3"/>
      <c r="C72" s="2">
        <f t="shared" ref="C72:Y72" si="12">B71-C71</f>
        <v>2.8990000000000009</v>
      </c>
      <c r="D72" s="2">
        <f t="shared" si="12"/>
        <v>2.6299999999999955</v>
      </c>
      <c r="E72" s="2">
        <f t="shared" si="12"/>
        <v>3.4000000000000057</v>
      </c>
      <c r="F72" s="2">
        <f t="shared" si="12"/>
        <v>7.1520000000000152</v>
      </c>
      <c r="G72" s="2">
        <f t="shared" si="12"/>
        <v>-7.5030000000000143</v>
      </c>
      <c r="H72" s="2">
        <f t="shared" si="12"/>
        <v>-8.7259999999999991</v>
      </c>
      <c r="I72" s="2">
        <f t="shared" si="12"/>
        <v>3.0269999999999868</v>
      </c>
      <c r="J72" s="2">
        <f t="shared" si="12"/>
        <v>-8.8999999999999773</v>
      </c>
      <c r="K72" s="2">
        <f t="shared" si="12"/>
        <v>0.97999999999998977</v>
      </c>
      <c r="L72" s="2">
        <f t="shared" si="12"/>
        <v>-8.6299999999999955</v>
      </c>
      <c r="M72" s="2">
        <f t="shared" si="12"/>
        <v>3.4900000000000091</v>
      </c>
      <c r="N72" s="2">
        <f t="shared" si="12"/>
        <v>-8.0999999999999943</v>
      </c>
      <c r="O72" s="2">
        <f t="shared" si="12"/>
        <v>-8.7700000000000102</v>
      </c>
      <c r="P72" s="2">
        <f t="shared" si="12"/>
        <v>-0.11500000000000909</v>
      </c>
      <c r="Q72" s="2">
        <f t="shared" si="12"/>
        <v>15.754999999999995</v>
      </c>
      <c r="R72" s="2">
        <f t="shared" si="12"/>
        <v>3.5550000000000068</v>
      </c>
      <c r="S72" s="2">
        <f t="shared" si="12"/>
        <v>9.9749999999999943</v>
      </c>
      <c r="T72" s="2" t="e">
        <f>#REF!-T71</f>
        <v>#REF!</v>
      </c>
      <c r="U72" s="2">
        <f t="shared" si="12"/>
        <v>-7.789999999999992</v>
      </c>
      <c r="V72" s="2">
        <f t="shared" si="12"/>
        <v>-2.8822999999999865</v>
      </c>
      <c r="W72" s="2">
        <f t="shared" si="12"/>
        <v>163.97729999999999</v>
      </c>
      <c r="X72" s="2">
        <f t="shared" si="12"/>
        <v>0</v>
      </c>
      <c r="Y72" s="2">
        <f t="shared" si="12"/>
        <v>-156.58799999999999</v>
      </c>
      <c r="Z72" s="2" t="e">
        <f>#REF!-Z71</f>
        <v>#REF!</v>
      </c>
      <c r="AA72" s="2">
        <f t="shared" ref="AA72" si="13">Z71-AA71</f>
        <v>2.2150000000000034</v>
      </c>
    </row>
    <row r="73" spans="1:2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7" ht="27" thickBot="1" x14ac:dyDescent="0.45">
      <c r="A75" s="50" t="s">
        <v>63</v>
      </c>
      <c r="B75" s="50"/>
      <c r="C75" s="5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7" ht="15.75" thickBot="1" x14ac:dyDescent="0.3">
      <c r="A76" s="3" t="s">
        <v>64</v>
      </c>
      <c r="B76" s="28">
        <v>0.9</v>
      </c>
      <c r="C76" s="28">
        <v>1.0349999999999999</v>
      </c>
      <c r="D76" s="28">
        <v>1.05</v>
      </c>
      <c r="E76" s="28">
        <v>0.9</v>
      </c>
      <c r="F76" s="28">
        <v>0.9</v>
      </c>
      <c r="G76" s="28">
        <v>0.42</v>
      </c>
      <c r="H76" s="28">
        <v>0.6</v>
      </c>
      <c r="I76" s="28">
        <v>0.42</v>
      </c>
      <c r="J76" s="28">
        <v>0.3</v>
      </c>
      <c r="K76" s="28">
        <v>0.52500000000000002</v>
      </c>
      <c r="L76" s="28">
        <v>0.67500000000000004</v>
      </c>
      <c r="M76" s="28">
        <v>1.05</v>
      </c>
      <c r="N76" s="28">
        <v>0.93</v>
      </c>
      <c r="O76" s="28">
        <v>0.72</v>
      </c>
      <c r="P76" s="28">
        <v>0.72</v>
      </c>
      <c r="Q76" s="28">
        <v>0.9</v>
      </c>
      <c r="R76" s="28">
        <v>0.9</v>
      </c>
      <c r="S76" s="28">
        <v>0.9</v>
      </c>
      <c r="T76" s="28">
        <v>0.64500000000000002</v>
      </c>
      <c r="U76" s="28">
        <v>0.79500000000000004</v>
      </c>
      <c r="V76" s="28">
        <v>0.63</v>
      </c>
      <c r="W76" s="28"/>
      <c r="X76" s="28"/>
      <c r="Y76" s="28">
        <v>0.9</v>
      </c>
      <c r="Z76" s="28">
        <v>1.1850000000000001</v>
      </c>
      <c r="AA76" s="28">
        <v>1.0349999999999999</v>
      </c>
    </row>
    <row r="77" spans="1:27" ht="15.75" thickBot="1" x14ac:dyDescent="0.3">
      <c r="A77" s="3" t="s">
        <v>65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0</v>
      </c>
      <c r="U77" s="28">
        <v>0</v>
      </c>
      <c r="V77" s="28">
        <v>0</v>
      </c>
      <c r="W77" s="28"/>
      <c r="X77" s="28"/>
      <c r="Y77" s="28">
        <v>0</v>
      </c>
      <c r="Z77" s="28">
        <v>0</v>
      </c>
      <c r="AA77" s="28">
        <v>0</v>
      </c>
    </row>
    <row r="78" spans="1:27" ht="15.75" thickBot="1" x14ac:dyDescent="0.3">
      <c r="A78" s="3" t="s">
        <v>66</v>
      </c>
      <c r="B78" s="28">
        <v>4.2750000000000004</v>
      </c>
      <c r="C78" s="28">
        <v>4.2</v>
      </c>
      <c r="D78" s="28">
        <v>4.2750000000000004</v>
      </c>
      <c r="E78" s="28">
        <v>5.0250000000000004</v>
      </c>
      <c r="F78" s="28">
        <v>5.4</v>
      </c>
      <c r="G78" s="28">
        <v>5.25</v>
      </c>
      <c r="H78" s="28">
        <v>5.52</v>
      </c>
      <c r="I78" s="28">
        <v>5.4</v>
      </c>
      <c r="J78" s="28">
        <v>4.7249999999999996</v>
      </c>
      <c r="K78" s="28">
        <v>4.7249999999999996</v>
      </c>
      <c r="L78" s="28">
        <v>4.875</v>
      </c>
      <c r="M78" s="28">
        <v>4.3499999999999996</v>
      </c>
      <c r="N78" s="28">
        <v>4.6500000000000004</v>
      </c>
      <c r="O78" s="28">
        <v>4.47</v>
      </c>
      <c r="P78" s="28">
        <v>4.4249999999999998</v>
      </c>
      <c r="Q78" s="28">
        <v>4.6500000000000004</v>
      </c>
      <c r="R78" s="28">
        <v>4.6500000000000004</v>
      </c>
      <c r="S78" s="28">
        <v>5.0250000000000004</v>
      </c>
      <c r="T78" s="28">
        <v>5.55</v>
      </c>
      <c r="U78" s="28">
        <v>5.085</v>
      </c>
      <c r="V78" s="28">
        <v>5.22</v>
      </c>
      <c r="W78" s="28"/>
      <c r="X78" s="28"/>
      <c r="Y78" s="28">
        <v>4.6500000000000004</v>
      </c>
      <c r="Z78" s="28">
        <v>4.5750000000000002</v>
      </c>
      <c r="AA78" s="28">
        <v>4.05</v>
      </c>
    </row>
    <row r="79" spans="1:27" ht="15.75" thickBot="1" x14ac:dyDescent="0.3">
      <c r="A79" s="3" t="s">
        <v>67</v>
      </c>
      <c r="B79" s="28">
        <v>0</v>
      </c>
      <c r="C79" s="28">
        <v>0</v>
      </c>
      <c r="D79" s="28">
        <v>0</v>
      </c>
      <c r="E79" s="35">
        <v>0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0</v>
      </c>
      <c r="S79" s="28">
        <v>0</v>
      </c>
      <c r="T79" s="28">
        <v>0</v>
      </c>
      <c r="U79" s="28">
        <v>0</v>
      </c>
      <c r="V79" s="28">
        <v>0</v>
      </c>
      <c r="W79" s="28"/>
      <c r="X79" s="28"/>
      <c r="Y79" s="28">
        <v>0</v>
      </c>
      <c r="Z79" s="28">
        <v>0</v>
      </c>
      <c r="AA79" s="28">
        <v>0</v>
      </c>
    </row>
    <row r="80" spans="1:27" ht="15.75" thickBot="1" x14ac:dyDescent="0.3">
      <c r="A80" s="3" t="s">
        <v>68</v>
      </c>
      <c r="B80" s="28">
        <v>10.02</v>
      </c>
      <c r="C80" s="28">
        <v>10.02</v>
      </c>
      <c r="D80" s="28">
        <v>10.02</v>
      </c>
      <c r="E80" s="28">
        <v>10.02</v>
      </c>
      <c r="F80" s="28">
        <v>10.02</v>
      </c>
      <c r="G80" s="28">
        <v>10.02</v>
      </c>
      <c r="H80" s="28">
        <v>10.02</v>
      </c>
      <c r="I80" s="28">
        <v>10.02</v>
      </c>
      <c r="J80" s="28">
        <v>10.02</v>
      </c>
      <c r="K80" s="28">
        <v>10.02</v>
      </c>
      <c r="L80" s="28">
        <v>10.02</v>
      </c>
      <c r="M80" s="28">
        <v>10.02</v>
      </c>
      <c r="N80" s="28">
        <v>10.02</v>
      </c>
      <c r="O80" s="28">
        <v>10.02</v>
      </c>
      <c r="P80" s="28">
        <v>10.02</v>
      </c>
      <c r="Q80" s="28">
        <v>10.02</v>
      </c>
      <c r="R80" s="28">
        <v>10.02</v>
      </c>
      <c r="S80" s="28">
        <v>10.02</v>
      </c>
      <c r="T80" s="28">
        <v>10.02</v>
      </c>
      <c r="U80" s="28">
        <v>10.02</v>
      </c>
      <c r="V80" s="28">
        <v>10.02</v>
      </c>
      <c r="W80" s="28"/>
      <c r="X80" s="28"/>
      <c r="Y80" s="28">
        <v>10.02</v>
      </c>
      <c r="Z80" s="28">
        <v>10.02</v>
      </c>
      <c r="AA80" s="28">
        <v>10.02</v>
      </c>
    </row>
    <row r="81" spans="1:27" ht="15.75" thickBot="1" x14ac:dyDescent="0.3">
      <c r="A81" s="3" t="s">
        <v>69</v>
      </c>
      <c r="B81" s="28">
        <v>1.2</v>
      </c>
      <c r="C81" s="28">
        <v>1.47</v>
      </c>
      <c r="D81" s="28">
        <v>1.2749999999999999</v>
      </c>
      <c r="E81" s="28">
        <v>1.35</v>
      </c>
      <c r="F81" s="28">
        <v>0.79500000000000004</v>
      </c>
      <c r="G81" s="28">
        <v>1.7250000000000001</v>
      </c>
      <c r="H81" s="28">
        <v>1.35</v>
      </c>
      <c r="I81" s="28">
        <v>1.2</v>
      </c>
      <c r="J81" s="28">
        <v>1.875</v>
      </c>
      <c r="K81" s="28">
        <v>2.0249999999999999</v>
      </c>
      <c r="L81" s="28">
        <v>1.425</v>
      </c>
      <c r="M81" s="28">
        <v>1.17</v>
      </c>
      <c r="N81" s="28">
        <v>0.9</v>
      </c>
      <c r="O81" s="28">
        <v>0.67500000000000004</v>
      </c>
      <c r="P81" s="28">
        <v>0.78</v>
      </c>
      <c r="Q81" s="28">
        <v>0.72</v>
      </c>
      <c r="R81" s="28">
        <v>0.72</v>
      </c>
      <c r="S81" s="28">
        <v>0.63</v>
      </c>
      <c r="T81" s="28">
        <v>0.88500000000000001</v>
      </c>
      <c r="U81" s="28">
        <v>0.96</v>
      </c>
      <c r="V81" s="28">
        <v>0.88500000000000001</v>
      </c>
      <c r="W81" s="28"/>
      <c r="X81" s="28"/>
      <c r="Y81" s="28">
        <v>1.2749999999999999</v>
      </c>
      <c r="Z81" s="28">
        <v>1.35</v>
      </c>
      <c r="AA81" s="28">
        <v>1.47</v>
      </c>
    </row>
    <row r="82" spans="1:27" ht="15.75" thickBot="1" x14ac:dyDescent="0.3">
      <c r="A82" s="3" t="s">
        <v>33</v>
      </c>
      <c r="B82" s="28">
        <v>0</v>
      </c>
      <c r="C82" s="28">
        <v>0</v>
      </c>
      <c r="D82" s="28">
        <v>0</v>
      </c>
      <c r="E82" s="28">
        <v>0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36">
        <v>0</v>
      </c>
      <c r="L82" s="28">
        <v>0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8">
        <v>0</v>
      </c>
      <c r="U82" s="28">
        <v>0</v>
      </c>
      <c r="V82" s="28">
        <v>0</v>
      </c>
      <c r="W82" s="28"/>
      <c r="X82" s="28"/>
      <c r="Y82" s="28">
        <v>0</v>
      </c>
      <c r="Z82" s="28">
        <v>0</v>
      </c>
      <c r="AA82" s="28">
        <v>0</v>
      </c>
    </row>
    <row r="83" spans="1:27" ht="15.75" thickBot="1" x14ac:dyDescent="0.3">
      <c r="A83" s="3" t="s">
        <v>70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34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8">
        <v>0</v>
      </c>
      <c r="U83" s="28">
        <v>0</v>
      </c>
      <c r="V83" s="28"/>
      <c r="W83" s="28"/>
      <c r="X83" s="28"/>
      <c r="Y83" s="28">
        <v>0</v>
      </c>
      <c r="Z83" s="28">
        <v>0</v>
      </c>
      <c r="AA83" s="28">
        <v>0</v>
      </c>
    </row>
    <row r="84" spans="1:27" ht="15.75" thickBot="1" x14ac:dyDescent="0.3">
      <c r="A84" s="3" t="s">
        <v>71</v>
      </c>
      <c r="B84" s="28">
        <v>0.58499999999999996</v>
      </c>
      <c r="C84" s="28">
        <v>0.28499999999999998</v>
      </c>
      <c r="D84" s="28">
        <v>0.28499999999999998</v>
      </c>
      <c r="E84" s="28">
        <v>0.105</v>
      </c>
      <c r="F84" s="28">
        <v>0.73499999999999999</v>
      </c>
      <c r="G84" s="28">
        <v>0.9</v>
      </c>
      <c r="H84" s="28">
        <v>1.32</v>
      </c>
      <c r="I84" s="28">
        <v>1.8</v>
      </c>
      <c r="J84" s="28">
        <v>1.2749999999999999</v>
      </c>
      <c r="K84" s="28">
        <v>1.35</v>
      </c>
      <c r="L84" s="28">
        <v>1.23</v>
      </c>
      <c r="M84" s="28">
        <v>1.125</v>
      </c>
      <c r="N84" s="28">
        <v>0.9</v>
      </c>
      <c r="O84" s="28">
        <v>0.99</v>
      </c>
      <c r="P84" s="28">
        <v>1.08</v>
      </c>
      <c r="Q84" s="28">
        <v>1.1100000000000001</v>
      </c>
      <c r="R84" s="28">
        <v>1.1100000000000001</v>
      </c>
      <c r="S84" s="28">
        <v>1.02</v>
      </c>
      <c r="T84" s="28">
        <v>1.1850000000000001</v>
      </c>
      <c r="U84" s="28">
        <v>1.2</v>
      </c>
      <c r="V84" s="28">
        <v>1.08</v>
      </c>
      <c r="W84" s="28"/>
      <c r="X84" s="28"/>
      <c r="Y84" s="28">
        <v>1.2749999999999999</v>
      </c>
      <c r="Z84" s="28">
        <v>1.125</v>
      </c>
      <c r="AA84" s="28">
        <v>1.23</v>
      </c>
    </row>
    <row r="85" spans="1:27" ht="15.75" thickBot="1" x14ac:dyDescent="0.3">
      <c r="A85" s="3" t="s">
        <v>72</v>
      </c>
      <c r="B85" s="28">
        <v>0.78</v>
      </c>
      <c r="C85" s="28">
        <v>0.78</v>
      </c>
      <c r="D85" s="28">
        <v>0.78</v>
      </c>
      <c r="E85" s="28">
        <v>0.78</v>
      </c>
      <c r="F85" s="28">
        <v>0.78</v>
      </c>
      <c r="G85" s="28">
        <v>0.78</v>
      </c>
      <c r="H85" s="28">
        <v>0.78</v>
      </c>
      <c r="I85" s="28">
        <v>0.78</v>
      </c>
      <c r="J85" s="28">
        <v>0.78</v>
      </c>
      <c r="K85" s="28">
        <v>0.78</v>
      </c>
      <c r="L85" s="28">
        <v>0.78</v>
      </c>
      <c r="M85" s="28">
        <v>0.78</v>
      </c>
      <c r="N85" s="28">
        <v>0.78</v>
      </c>
      <c r="O85" s="28">
        <v>0.78</v>
      </c>
      <c r="P85" s="28">
        <v>0.78</v>
      </c>
      <c r="Q85" s="28">
        <v>0.78</v>
      </c>
      <c r="R85" s="28">
        <v>0.78</v>
      </c>
      <c r="S85" s="28">
        <v>0.78</v>
      </c>
      <c r="T85" s="28">
        <v>0.78</v>
      </c>
      <c r="U85" s="28">
        <v>0.78</v>
      </c>
      <c r="V85" s="28">
        <v>0.78</v>
      </c>
      <c r="W85" s="28"/>
      <c r="X85" s="28"/>
      <c r="Y85" s="28">
        <v>0.78</v>
      </c>
      <c r="Z85" s="28">
        <v>0.78</v>
      </c>
      <c r="AA85" s="28">
        <v>0.78</v>
      </c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7" ht="15.75" thickBo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7" ht="15.75" thickBot="1" x14ac:dyDescent="0.3">
      <c r="A88" s="3" t="s">
        <v>3</v>
      </c>
      <c r="B88" s="2">
        <f t="shared" ref="B88:Y88" si="14">SUM(B76:B87)</f>
        <v>17.760000000000002</v>
      </c>
      <c r="C88" s="2">
        <f t="shared" si="14"/>
        <v>17.79</v>
      </c>
      <c r="D88" s="2">
        <f t="shared" si="14"/>
        <v>17.684999999999999</v>
      </c>
      <c r="E88" s="2">
        <f t="shared" si="14"/>
        <v>18.180000000000003</v>
      </c>
      <c r="F88" s="2">
        <f t="shared" si="14"/>
        <v>18.630000000000003</v>
      </c>
      <c r="G88" s="2">
        <f t="shared" si="14"/>
        <v>19.094999999999999</v>
      </c>
      <c r="H88" s="2">
        <f t="shared" si="14"/>
        <v>19.590000000000003</v>
      </c>
      <c r="I88" s="2">
        <f t="shared" si="14"/>
        <v>19.62</v>
      </c>
      <c r="J88" s="2">
        <f t="shared" si="14"/>
        <v>18.974999999999998</v>
      </c>
      <c r="K88" s="2">
        <f t="shared" si="14"/>
        <v>19.425000000000001</v>
      </c>
      <c r="L88" s="2">
        <f t="shared" si="14"/>
        <v>19.005000000000003</v>
      </c>
      <c r="M88" s="2">
        <f t="shared" si="14"/>
        <v>18.494999999999997</v>
      </c>
      <c r="N88" s="2">
        <f t="shared" si="14"/>
        <v>18.18</v>
      </c>
      <c r="O88" s="2">
        <f t="shared" si="14"/>
        <v>17.655000000000001</v>
      </c>
      <c r="P88" s="2">
        <f t="shared" si="14"/>
        <v>17.805</v>
      </c>
      <c r="Q88" s="2">
        <f t="shared" si="14"/>
        <v>18.18</v>
      </c>
      <c r="R88" s="2">
        <f t="shared" si="14"/>
        <v>18.18</v>
      </c>
      <c r="S88" s="2">
        <f t="shared" si="14"/>
        <v>18.375</v>
      </c>
      <c r="T88" s="2">
        <f t="shared" si="14"/>
        <v>19.065000000000001</v>
      </c>
      <c r="U88" s="2">
        <f t="shared" si="14"/>
        <v>18.84</v>
      </c>
      <c r="V88" s="2">
        <f t="shared" si="14"/>
        <v>18.615000000000002</v>
      </c>
      <c r="W88" s="2">
        <f t="shared" si="14"/>
        <v>0</v>
      </c>
      <c r="X88" s="2">
        <f t="shared" si="14"/>
        <v>0</v>
      </c>
      <c r="Y88" s="2">
        <f t="shared" si="14"/>
        <v>18.899999999999999</v>
      </c>
      <c r="Z88" s="2">
        <f t="shared" ref="Z88" si="15">SUM(Z76:Z87)</f>
        <v>19.035</v>
      </c>
      <c r="AA88" s="2">
        <f t="shared" ref="AA88" si="16">SUM(AA76:AA87)</f>
        <v>18.585000000000001</v>
      </c>
    </row>
    <row r="89" spans="1:27" ht="15.75" thickBot="1" x14ac:dyDescent="0.3">
      <c r="A89" s="3" t="s">
        <v>62</v>
      </c>
      <c r="B89" s="2"/>
      <c r="C89" s="2">
        <f>B88-C88</f>
        <v>-2.9999999999997584E-2</v>
      </c>
      <c r="D89" s="2">
        <f t="shared" ref="D89:Y89" si="17">C88-D88</f>
        <v>0.10500000000000043</v>
      </c>
      <c r="E89" s="2">
        <f t="shared" si="17"/>
        <v>-0.49500000000000455</v>
      </c>
      <c r="F89" s="2">
        <f t="shared" si="17"/>
        <v>-0.44999999999999929</v>
      </c>
      <c r="G89" s="2">
        <f t="shared" si="17"/>
        <v>-0.46499999999999631</v>
      </c>
      <c r="H89" s="2">
        <f t="shared" si="17"/>
        <v>-0.49500000000000455</v>
      </c>
      <c r="I89" s="2">
        <f t="shared" si="17"/>
        <v>-2.9999999999997584E-2</v>
      </c>
      <c r="J89" s="2">
        <f t="shared" si="17"/>
        <v>0.64500000000000313</v>
      </c>
      <c r="K89" s="2">
        <f t="shared" si="17"/>
        <v>-0.45000000000000284</v>
      </c>
      <c r="L89" s="2">
        <f t="shared" si="17"/>
        <v>0.41999999999999815</v>
      </c>
      <c r="M89" s="2">
        <f t="shared" si="17"/>
        <v>0.51000000000000512</v>
      </c>
      <c r="N89" s="2">
        <f t="shared" si="17"/>
        <v>0.31499999999999773</v>
      </c>
      <c r="O89" s="2">
        <f t="shared" si="17"/>
        <v>0.52499999999999858</v>
      </c>
      <c r="P89" s="2">
        <f t="shared" si="17"/>
        <v>-0.14999999999999858</v>
      </c>
      <c r="Q89" s="2">
        <f t="shared" si="17"/>
        <v>-0.375</v>
      </c>
      <c r="R89" s="2">
        <f t="shared" si="17"/>
        <v>0</v>
      </c>
      <c r="S89" s="2">
        <f t="shared" si="17"/>
        <v>-0.19500000000000028</v>
      </c>
      <c r="T89" s="2" t="e">
        <f>#REF!-T88</f>
        <v>#REF!</v>
      </c>
      <c r="U89" s="2">
        <f t="shared" si="17"/>
        <v>0.22500000000000142</v>
      </c>
      <c r="V89" s="2">
        <f t="shared" si="17"/>
        <v>0.22499999999999787</v>
      </c>
      <c r="W89" s="2">
        <f t="shared" si="17"/>
        <v>18.615000000000002</v>
      </c>
      <c r="X89" s="2">
        <f t="shared" si="17"/>
        <v>0</v>
      </c>
      <c r="Y89" s="2">
        <f t="shared" si="17"/>
        <v>-18.899999999999999</v>
      </c>
      <c r="Z89" s="2" t="e">
        <f>#REF!-Z88</f>
        <v>#REF!</v>
      </c>
      <c r="AA89" s="2">
        <f t="shared" ref="AA89" si="18">Z88-AA88</f>
        <v>0.44999999999999929</v>
      </c>
    </row>
    <row r="90" spans="1:27" ht="20.25" customHeight="1" thickBo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7" ht="15.75" thickBot="1" x14ac:dyDescent="0.3">
      <c r="A91" s="3" t="s">
        <v>73</v>
      </c>
      <c r="B91" s="2">
        <f t="shared" ref="B91:Y91" si="19">+B71+B88</f>
        <v>177.84399999999999</v>
      </c>
      <c r="C91" s="2">
        <f t="shared" si="19"/>
        <v>174.97499999999999</v>
      </c>
      <c r="D91" s="2">
        <f t="shared" si="19"/>
        <v>172.24</v>
      </c>
      <c r="E91" s="2">
        <f t="shared" si="19"/>
        <v>169.33500000000001</v>
      </c>
      <c r="F91" s="2">
        <f t="shared" si="19"/>
        <v>162.63299999999998</v>
      </c>
      <c r="G91" s="2">
        <f t="shared" si="19"/>
        <v>170.601</v>
      </c>
      <c r="H91" s="2">
        <f t="shared" si="19"/>
        <v>179.822</v>
      </c>
      <c r="I91" s="2">
        <f t="shared" si="19"/>
        <v>176.82500000000002</v>
      </c>
      <c r="J91" s="2">
        <f t="shared" si="19"/>
        <v>185.07999999999998</v>
      </c>
      <c r="K91" s="2">
        <f t="shared" si="19"/>
        <v>184.55</v>
      </c>
      <c r="L91" s="2">
        <f t="shared" si="19"/>
        <v>192.76</v>
      </c>
      <c r="M91" s="2">
        <f t="shared" si="19"/>
        <v>188.76</v>
      </c>
      <c r="N91" s="2">
        <f t="shared" si="19"/>
        <v>196.54499999999999</v>
      </c>
      <c r="O91" s="2">
        <f t="shared" si="19"/>
        <v>204.79</v>
      </c>
      <c r="P91" s="2">
        <f t="shared" si="19"/>
        <v>205.05500000000001</v>
      </c>
      <c r="Q91" s="2">
        <f t="shared" si="19"/>
        <v>189.67500000000001</v>
      </c>
      <c r="R91" s="2">
        <f t="shared" si="19"/>
        <v>186.12</v>
      </c>
      <c r="S91" s="2">
        <f t="shared" si="19"/>
        <v>176.34</v>
      </c>
      <c r="T91" s="2">
        <f t="shared" si="19"/>
        <v>172.37</v>
      </c>
      <c r="U91" s="2">
        <f t="shared" si="19"/>
        <v>179.935</v>
      </c>
      <c r="V91" s="2">
        <f t="shared" si="19"/>
        <v>182.59229999999999</v>
      </c>
      <c r="W91" s="2">
        <f t="shared" si="19"/>
        <v>0</v>
      </c>
      <c r="X91" s="2">
        <f t="shared" si="19"/>
        <v>0</v>
      </c>
      <c r="Y91" s="2">
        <f t="shared" si="19"/>
        <v>175.488</v>
      </c>
      <c r="Z91" s="2">
        <f t="shared" ref="Z91:AA91" si="20">+Z71+Z88</f>
        <v>184.78099999999998</v>
      </c>
      <c r="AA91" s="2">
        <f t="shared" si="20"/>
        <v>182.11599999999999</v>
      </c>
    </row>
    <row r="92" spans="1:27" ht="15.75" thickBo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7" ht="15.75" thickBot="1" x14ac:dyDescent="0.3">
      <c r="A93" s="3" t="s">
        <v>62</v>
      </c>
      <c r="B93" s="2"/>
      <c r="C93" s="2">
        <f>B91-C91</f>
        <v>2.8689999999999998</v>
      </c>
      <c r="D93" s="2">
        <f>C91-D91</f>
        <v>2.7349999999999852</v>
      </c>
      <c r="E93" s="2">
        <f t="shared" ref="E93:Y93" si="21">D91-E91</f>
        <v>2.9050000000000011</v>
      </c>
      <c r="F93" s="2">
        <f t="shared" si="21"/>
        <v>6.7020000000000266</v>
      </c>
      <c r="G93" s="2">
        <f t="shared" si="21"/>
        <v>-7.9680000000000177</v>
      </c>
      <c r="H93" s="2">
        <f t="shared" si="21"/>
        <v>-9.2210000000000036</v>
      </c>
      <c r="I93" s="2">
        <f t="shared" si="21"/>
        <v>2.9969999999999857</v>
      </c>
      <c r="J93" s="2">
        <f t="shared" si="21"/>
        <v>-8.254999999999967</v>
      </c>
      <c r="K93" s="2">
        <f t="shared" si="21"/>
        <v>0.52999999999997272</v>
      </c>
      <c r="L93" s="2">
        <f t="shared" si="21"/>
        <v>-8.2099999999999795</v>
      </c>
      <c r="M93" s="2">
        <f t="shared" si="21"/>
        <v>4</v>
      </c>
      <c r="N93" s="2">
        <f t="shared" si="21"/>
        <v>-7.7849999999999966</v>
      </c>
      <c r="O93" s="2">
        <f t="shared" si="21"/>
        <v>-8.2450000000000045</v>
      </c>
      <c r="P93" s="2">
        <f t="shared" si="21"/>
        <v>-0.26500000000001478</v>
      </c>
      <c r="Q93" s="2">
        <f t="shared" si="21"/>
        <v>15.379999999999995</v>
      </c>
      <c r="R93" s="2">
        <f t="shared" si="21"/>
        <v>3.5550000000000068</v>
      </c>
      <c r="S93" s="2">
        <f t="shared" si="21"/>
        <v>9.7800000000000011</v>
      </c>
      <c r="T93" s="2" t="e">
        <f>#REF!-T91</f>
        <v>#REF!</v>
      </c>
      <c r="U93" s="2">
        <f t="shared" si="21"/>
        <v>-7.5649999999999977</v>
      </c>
      <c r="V93" s="2">
        <f t="shared" si="21"/>
        <v>-2.6572999999999922</v>
      </c>
      <c r="W93" s="2">
        <f>V91-W91</f>
        <v>182.59229999999999</v>
      </c>
      <c r="X93" s="2">
        <f t="shared" si="21"/>
        <v>0</v>
      </c>
      <c r="Y93" s="2">
        <f t="shared" si="21"/>
        <v>-175.488</v>
      </c>
      <c r="Z93" s="2" t="e">
        <f>#REF!-Z91</f>
        <v>#REF!</v>
      </c>
      <c r="AA93" s="2">
        <f t="shared" ref="AA93" si="22">Z91-AA91</f>
        <v>2.664999999999992</v>
      </c>
    </row>
  </sheetData>
  <mergeCells count="4">
    <mergeCell ref="A33:C33"/>
    <mergeCell ref="A38:C38"/>
    <mergeCell ref="A52:C52"/>
    <mergeCell ref="A75:C75"/>
  </mergeCells>
  <pageMargins left="0.7" right="0.7" top="0.75" bottom="0.75" header="0.3" footer="0.3"/>
  <pageSetup paperSize="9" orientation="portrait" verticalDpi="0" r:id="rId1"/>
  <ignoredErrors>
    <ignoredError sqref="T4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Total_Salable_Prod</vt:lpstr>
      <vt:lpstr>Product_Wise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2025-08-18T05:31:54Z</dcterms:created>
  <dcterms:modified xsi:type="dcterms:W3CDTF">2025-09-20T08:41:38Z</dcterms:modified>
</cp:coreProperties>
</file>