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vasankar\Desktop\AICTE Course\"/>
    </mc:Choice>
  </mc:AlternateContent>
  <bookViews>
    <workbookView xWindow="240" yWindow="120" windowWidth="19440" windowHeight="7995"/>
  </bookViews>
  <sheets>
    <sheet name="Multiple Regression" sheetId="1" r:id="rId1"/>
    <sheet name="Logit Regression" sheetId="2" r:id="rId2"/>
    <sheet name="Newton Rrapson" sheetId="5" r:id="rId3"/>
    <sheet name="Linear dis 2 groups" sheetId="4" r:id="rId4"/>
    <sheet name="linear dis for &gt;2 groups" sheetId="3" r:id="rId5"/>
  </sheets>
  <definedNames>
    <definedName name="_Hlk177615438" localSheetId="2">'Newton Rrapson'!$B$18</definedName>
    <definedName name="lamda">'linear dis for &gt;2 groups'!$B$170:$I$177</definedName>
    <definedName name="T_1">'linear dis for &gt;2 groups'!$K$131:$R$138</definedName>
    <definedName name="T_2">'linear dis for &gt;2 groups'!$K$140:$R$147</definedName>
    <definedName name="T_3">'linear dis for &gt;2 groups'!$K$149:$R$156</definedName>
    <definedName name="T_T1_T2_T3">'linear dis for &gt;2 groups'!$B$150:$I$157</definedName>
    <definedName name="W">'linear dis for &gt;2 groups'!$J$93:$Q$100</definedName>
    <definedName name="W_1">'linear dis for &gt;2 groups'!$A$83:$H$90</definedName>
    <definedName name="W_2">'linear dis for &gt;2 groups'!$J$83:$Q$90</definedName>
    <definedName name="W_3">'linear dis for &gt;2 groups'!$A$93:$H$100</definedName>
    <definedName name="WI">'linear dis for &gt;2 groups'!$K$169:$R$176</definedName>
  </definedNames>
  <calcPr calcId="162913"/>
</workbook>
</file>

<file path=xl/calcChain.xml><?xml version="1.0" encoding="utf-8"?>
<calcChain xmlns="http://schemas.openxmlformats.org/spreadsheetml/2006/main">
  <c r="J133" i="5" l="1" a="1"/>
  <c r="L133" i="5" s="1"/>
  <c r="M90" i="5"/>
  <c r="P90" i="5" s="1"/>
  <c r="Q90" i="5"/>
  <c r="M91" i="5"/>
  <c r="N91" i="5" s="1"/>
  <c r="P91" i="5"/>
  <c r="S91" i="5"/>
  <c r="T91" i="5"/>
  <c r="U91" i="5"/>
  <c r="M92" i="5"/>
  <c r="P92" i="5" s="1"/>
  <c r="M93" i="5"/>
  <c r="N93" i="5" s="1"/>
  <c r="P93" i="5"/>
  <c r="S93" i="5"/>
  <c r="M94" i="5"/>
  <c r="P94" i="5" s="1"/>
  <c r="Q94" i="5"/>
  <c r="M95" i="5"/>
  <c r="N95" i="5" s="1"/>
  <c r="P95" i="5"/>
  <c r="M96" i="5"/>
  <c r="P96" i="5" s="1"/>
  <c r="M97" i="5"/>
  <c r="N97" i="5" s="1"/>
  <c r="M98" i="5"/>
  <c r="P98" i="5" s="1"/>
  <c r="Q98" i="5"/>
  <c r="M99" i="5"/>
  <c r="N99" i="5" s="1"/>
  <c r="P99" i="5"/>
  <c r="S99" i="5"/>
  <c r="T99" i="5"/>
  <c r="U99" i="5"/>
  <c r="M100" i="5"/>
  <c r="P100" i="5" s="1"/>
  <c r="M101" i="5"/>
  <c r="N101" i="5" s="1"/>
  <c r="P101" i="5"/>
  <c r="S101" i="5"/>
  <c r="M102" i="5"/>
  <c r="P102" i="5" s="1"/>
  <c r="Q102" i="5"/>
  <c r="M103" i="5"/>
  <c r="N103" i="5" s="1"/>
  <c r="P103" i="5"/>
  <c r="M104" i="5"/>
  <c r="P104" i="5" s="1"/>
  <c r="M105" i="5"/>
  <c r="N105" i="5" s="1"/>
  <c r="M106" i="5"/>
  <c r="P106" i="5" s="1"/>
  <c r="Q106" i="5"/>
  <c r="M107" i="5"/>
  <c r="N107" i="5" s="1"/>
  <c r="P107" i="5"/>
  <c r="S107" i="5"/>
  <c r="T107" i="5"/>
  <c r="U107" i="5"/>
  <c r="M108" i="5"/>
  <c r="P108" i="5" s="1"/>
  <c r="M109" i="5"/>
  <c r="N109" i="5" s="1"/>
  <c r="P109" i="5"/>
  <c r="S109" i="5"/>
  <c r="M110" i="5"/>
  <c r="P110" i="5" s="1"/>
  <c r="Q110" i="5"/>
  <c r="M111" i="5"/>
  <c r="N111" i="5" s="1"/>
  <c r="P111" i="5"/>
  <c r="M112" i="5"/>
  <c r="P112" i="5" s="1"/>
  <c r="M113" i="5"/>
  <c r="N113" i="5" s="1"/>
  <c r="M114" i="5"/>
  <c r="P114" i="5" s="1"/>
  <c r="Q114" i="5"/>
  <c r="M115" i="5"/>
  <c r="N115" i="5" s="1"/>
  <c r="P115" i="5"/>
  <c r="S115" i="5"/>
  <c r="T115" i="5"/>
  <c r="U115" i="5"/>
  <c r="M116" i="5"/>
  <c r="P116" i="5" s="1"/>
  <c r="M117" i="5"/>
  <c r="N117" i="5" s="1"/>
  <c r="P117" i="5"/>
  <c r="S117" i="5"/>
  <c r="M118" i="5"/>
  <c r="P118" i="5" s="1"/>
  <c r="Q118" i="5"/>
  <c r="M119" i="5"/>
  <c r="N119" i="5" s="1"/>
  <c r="P119" i="5"/>
  <c r="M120" i="5"/>
  <c r="P120" i="5" s="1"/>
  <c r="V89" i="5"/>
  <c r="Q89" i="5"/>
  <c r="P89" i="5"/>
  <c r="O89" i="5"/>
  <c r="N89" i="5"/>
  <c r="M89" i="5"/>
  <c r="T89" i="5" s="1"/>
  <c r="E90" i="5"/>
  <c r="F90" i="5"/>
  <c r="G90" i="5"/>
  <c r="H90" i="5"/>
  <c r="I90" i="5"/>
  <c r="J90" i="5"/>
  <c r="E91" i="5"/>
  <c r="Q91" i="5" s="1"/>
  <c r="F91" i="5"/>
  <c r="G91" i="5"/>
  <c r="H91" i="5"/>
  <c r="I91" i="5"/>
  <c r="J91" i="5"/>
  <c r="E92" i="5"/>
  <c r="Q92" i="5" s="1"/>
  <c r="F92" i="5"/>
  <c r="G92" i="5"/>
  <c r="H92" i="5"/>
  <c r="I92" i="5"/>
  <c r="J92" i="5"/>
  <c r="E93" i="5"/>
  <c r="F93" i="5"/>
  <c r="G93" i="5"/>
  <c r="H93" i="5"/>
  <c r="I93" i="5"/>
  <c r="J93" i="5"/>
  <c r="E94" i="5"/>
  <c r="F94" i="5"/>
  <c r="G94" i="5"/>
  <c r="H94" i="5"/>
  <c r="I94" i="5"/>
  <c r="U94" i="5" s="1"/>
  <c r="J94" i="5"/>
  <c r="E95" i="5"/>
  <c r="F95" i="5"/>
  <c r="G95" i="5"/>
  <c r="H95" i="5"/>
  <c r="I95" i="5"/>
  <c r="J95" i="5"/>
  <c r="E96" i="5"/>
  <c r="Q96" i="5" s="1"/>
  <c r="F96" i="5"/>
  <c r="G96" i="5"/>
  <c r="H96" i="5"/>
  <c r="I96" i="5"/>
  <c r="J96" i="5"/>
  <c r="E97" i="5"/>
  <c r="F97" i="5"/>
  <c r="G97" i="5"/>
  <c r="H97" i="5"/>
  <c r="I97" i="5"/>
  <c r="J97" i="5"/>
  <c r="E98" i="5"/>
  <c r="F98" i="5"/>
  <c r="G98" i="5"/>
  <c r="H98" i="5"/>
  <c r="I98" i="5"/>
  <c r="J98" i="5"/>
  <c r="E99" i="5"/>
  <c r="Q99" i="5" s="1"/>
  <c r="F99" i="5"/>
  <c r="G99" i="5"/>
  <c r="H99" i="5"/>
  <c r="I99" i="5"/>
  <c r="J99" i="5"/>
  <c r="E100" i="5"/>
  <c r="Q100" i="5" s="1"/>
  <c r="F100" i="5"/>
  <c r="G100" i="5"/>
  <c r="H100" i="5"/>
  <c r="I100" i="5"/>
  <c r="J100" i="5"/>
  <c r="E101" i="5"/>
  <c r="F101" i="5"/>
  <c r="G101" i="5"/>
  <c r="H101" i="5"/>
  <c r="I101" i="5"/>
  <c r="J101" i="5"/>
  <c r="E102" i="5"/>
  <c r="F102" i="5"/>
  <c r="G102" i="5"/>
  <c r="H102" i="5"/>
  <c r="I102" i="5"/>
  <c r="U102" i="5" s="1"/>
  <c r="J102" i="5"/>
  <c r="E103" i="5"/>
  <c r="F103" i="5"/>
  <c r="G103" i="5"/>
  <c r="H103" i="5"/>
  <c r="I103" i="5"/>
  <c r="J103" i="5"/>
  <c r="E104" i="5"/>
  <c r="Q104" i="5" s="1"/>
  <c r="F104" i="5"/>
  <c r="G104" i="5"/>
  <c r="H104" i="5"/>
  <c r="I104" i="5"/>
  <c r="J104" i="5"/>
  <c r="E105" i="5"/>
  <c r="F105" i="5"/>
  <c r="G105" i="5"/>
  <c r="H105" i="5"/>
  <c r="I105" i="5"/>
  <c r="J105" i="5"/>
  <c r="E106" i="5"/>
  <c r="F106" i="5"/>
  <c r="G106" i="5"/>
  <c r="H106" i="5"/>
  <c r="I106" i="5"/>
  <c r="J106" i="5"/>
  <c r="E107" i="5"/>
  <c r="Q107" i="5" s="1"/>
  <c r="F107" i="5"/>
  <c r="G107" i="5"/>
  <c r="H107" i="5"/>
  <c r="I107" i="5"/>
  <c r="J107" i="5"/>
  <c r="E108" i="5"/>
  <c r="Q108" i="5" s="1"/>
  <c r="F108" i="5"/>
  <c r="G108" i="5"/>
  <c r="H108" i="5"/>
  <c r="I108" i="5"/>
  <c r="J108" i="5"/>
  <c r="E109" i="5"/>
  <c r="F109" i="5"/>
  <c r="G109" i="5"/>
  <c r="H109" i="5"/>
  <c r="I109" i="5"/>
  <c r="J109" i="5"/>
  <c r="E110" i="5"/>
  <c r="F110" i="5"/>
  <c r="G110" i="5"/>
  <c r="H110" i="5"/>
  <c r="I110" i="5"/>
  <c r="U110" i="5" s="1"/>
  <c r="J110" i="5"/>
  <c r="E111" i="5"/>
  <c r="F111" i="5"/>
  <c r="G111" i="5"/>
  <c r="H111" i="5"/>
  <c r="I111" i="5"/>
  <c r="J111" i="5"/>
  <c r="E112" i="5"/>
  <c r="Q112" i="5" s="1"/>
  <c r="F112" i="5"/>
  <c r="G112" i="5"/>
  <c r="H112" i="5"/>
  <c r="I112" i="5"/>
  <c r="J112" i="5"/>
  <c r="E113" i="5"/>
  <c r="F113" i="5"/>
  <c r="G113" i="5"/>
  <c r="H113" i="5"/>
  <c r="I113" i="5"/>
  <c r="J113" i="5"/>
  <c r="E114" i="5"/>
  <c r="F114" i="5"/>
  <c r="G114" i="5"/>
  <c r="H114" i="5"/>
  <c r="I114" i="5"/>
  <c r="J114" i="5"/>
  <c r="E115" i="5"/>
  <c r="Q115" i="5" s="1"/>
  <c r="F115" i="5"/>
  <c r="G115" i="5"/>
  <c r="H115" i="5"/>
  <c r="I115" i="5"/>
  <c r="J115" i="5"/>
  <c r="E116" i="5"/>
  <c r="Q116" i="5" s="1"/>
  <c r="F116" i="5"/>
  <c r="G116" i="5"/>
  <c r="H116" i="5"/>
  <c r="I116" i="5"/>
  <c r="J116" i="5"/>
  <c r="E117" i="5"/>
  <c r="F117" i="5"/>
  <c r="G117" i="5"/>
  <c r="H117" i="5"/>
  <c r="I117" i="5"/>
  <c r="J117" i="5"/>
  <c r="E118" i="5"/>
  <c r="F118" i="5"/>
  <c r="G118" i="5"/>
  <c r="H118" i="5"/>
  <c r="I118" i="5"/>
  <c r="U118" i="5" s="1"/>
  <c r="J118" i="5"/>
  <c r="E119" i="5"/>
  <c r="F119" i="5"/>
  <c r="G119" i="5"/>
  <c r="H119" i="5"/>
  <c r="I119" i="5"/>
  <c r="J119" i="5"/>
  <c r="E120" i="5"/>
  <c r="Q120" i="5" s="1"/>
  <c r="F120" i="5"/>
  <c r="G120" i="5"/>
  <c r="H120" i="5"/>
  <c r="I120" i="5"/>
  <c r="J120" i="5"/>
  <c r="J89" i="5"/>
  <c r="I89" i="5"/>
  <c r="H89" i="5"/>
  <c r="G89" i="5"/>
  <c r="F89" i="5"/>
  <c r="R89" i="5" s="1"/>
  <c r="E89" i="5"/>
  <c r="G54" i="5"/>
  <c r="J54" i="5" s="1"/>
  <c r="G55" i="5"/>
  <c r="J55" i="5" s="1"/>
  <c r="H55" i="5"/>
  <c r="G56" i="5"/>
  <c r="J56" i="5" s="1"/>
  <c r="H56" i="5"/>
  <c r="G57" i="5"/>
  <c r="J57" i="5" s="1"/>
  <c r="G58" i="5"/>
  <c r="J58" i="5" s="1"/>
  <c r="G59" i="5"/>
  <c r="J59" i="5" s="1"/>
  <c r="G60" i="5"/>
  <c r="J60" i="5" s="1"/>
  <c r="H60" i="5"/>
  <c r="G61" i="5"/>
  <c r="J61" i="5" s="1"/>
  <c r="G62" i="5"/>
  <c r="J62" i="5" s="1"/>
  <c r="G63" i="5"/>
  <c r="J63" i="5" s="1"/>
  <c r="G64" i="5"/>
  <c r="I64" i="5" s="1"/>
  <c r="H64" i="5"/>
  <c r="J64" i="5"/>
  <c r="G65" i="5"/>
  <c r="I65" i="5" s="1"/>
  <c r="G66" i="5"/>
  <c r="J66" i="5" s="1"/>
  <c r="G67" i="5"/>
  <c r="J67" i="5" s="1"/>
  <c r="G68" i="5"/>
  <c r="J68" i="5" s="1"/>
  <c r="G69" i="5"/>
  <c r="J69" i="5" s="1"/>
  <c r="G70" i="5"/>
  <c r="J70" i="5" s="1"/>
  <c r="G71" i="5"/>
  <c r="J71" i="5" s="1"/>
  <c r="G72" i="5"/>
  <c r="J72" i="5" s="1"/>
  <c r="G73" i="5"/>
  <c r="J73" i="5" s="1"/>
  <c r="G74" i="5"/>
  <c r="J74" i="5" s="1"/>
  <c r="G75" i="5"/>
  <c r="J75" i="5" s="1"/>
  <c r="G76" i="5"/>
  <c r="J76" i="5" s="1"/>
  <c r="G77" i="5"/>
  <c r="J77" i="5" s="1"/>
  <c r="G78" i="5"/>
  <c r="H78" i="5" s="1"/>
  <c r="J78" i="5"/>
  <c r="G79" i="5"/>
  <c r="H79" i="5" s="1"/>
  <c r="G80" i="5"/>
  <c r="H80" i="5" s="1"/>
  <c r="J80" i="5"/>
  <c r="G81" i="5"/>
  <c r="H81" i="5" s="1"/>
  <c r="J81" i="5"/>
  <c r="G82" i="5"/>
  <c r="H82" i="5" s="1"/>
  <c r="I82" i="5"/>
  <c r="G83" i="5"/>
  <c r="H83" i="5" s="1"/>
  <c r="G84" i="5"/>
  <c r="H84" i="5" s="1"/>
  <c r="J84" i="5"/>
  <c r="G53" i="5"/>
  <c r="H53" i="5" s="1"/>
  <c r="D14"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18" i="5"/>
  <c r="L19" i="5"/>
  <c r="M19" i="5"/>
  <c r="N19" i="5"/>
  <c r="L20" i="5"/>
  <c r="M20" i="5"/>
  <c r="N20" i="5"/>
  <c r="L21" i="5"/>
  <c r="M21" i="5"/>
  <c r="N21" i="5"/>
  <c r="L22" i="5"/>
  <c r="M22" i="5"/>
  <c r="N22" i="5"/>
  <c r="L23" i="5"/>
  <c r="M23" i="5"/>
  <c r="N23" i="5"/>
  <c r="L24" i="5"/>
  <c r="M24" i="5"/>
  <c r="N24" i="5"/>
  <c r="L25" i="5"/>
  <c r="M25" i="5"/>
  <c r="N25" i="5"/>
  <c r="L26" i="5"/>
  <c r="M26" i="5"/>
  <c r="N26" i="5"/>
  <c r="L27" i="5"/>
  <c r="M27" i="5"/>
  <c r="N27" i="5"/>
  <c r="L28" i="5"/>
  <c r="M28" i="5"/>
  <c r="N28" i="5"/>
  <c r="L29" i="5"/>
  <c r="M29" i="5"/>
  <c r="N29" i="5"/>
  <c r="L30" i="5"/>
  <c r="M30" i="5"/>
  <c r="N30" i="5"/>
  <c r="L31" i="5"/>
  <c r="M31" i="5"/>
  <c r="N31" i="5"/>
  <c r="L32" i="5"/>
  <c r="M32" i="5"/>
  <c r="N32" i="5"/>
  <c r="L33" i="5"/>
  <c r="M33" i="5"/>
  <c r="N33" i="5"/>
  <c r="L34" i="5"/>
  <c r="M34" i="5"/>
  <c r="N34" i="5"/>
  <c r="L35" i="5"/>
  <c r="M35" i="5"/>
  <c r="N35" i="5"/>
  <c r="L36" i="5"/>
  <c r="M36" i="5"/>
  <c r="N36" i="5"/>
  <c r="L37" i="5"/>
  <c r="M37" i="5"/>
  <c r="N37" i="5"/>
  <c r="L38" i="5"/>
  <c r="M38" i="5"/>
  <c r="N38" i="5"/>
  <c r="L39" i="5"/>
  <c r="M39" i="5"/>
  <c r="N39" i="5"/>
  <c r="L40" i="5"/>
  <c r="M40" i="5"/>
  <c r="N40" i="5"/>
  <c r="L41" i="5"/>
  <c r="M41" i="5"/>
  <c r="N41" i="5"/>
  <c r="L42" i="5"/>
  <c r="M42" i="5"/>
  <c r="N42" i="5"/>
  <c r="L43" i="5"/>
  <c r="M43" i="5"/>
  <c r="N43" i="5"/>
  <c r="L44" i="5"/>
  <c r="M44" i="5"/>
  <c r="N44" i="5"/>
  <c r="L45" i="5"/>
  <c r="M45" i="5"/>
  <c r="N45" i="5"/>
  <c r="L46" i="5"/>
  <c r="M46" i="5"/>
  <c r="N46" i="5"/>
  <c r="L47" i="5"/>
  <c r="M47" i="5"/>
  <c r="N47" i="5"/>
  <c r="L48" i="5"/>
  <c r="M48" i="5"/>
  <c r="N48" i="5"/>
  <c r="L49" i="5"/>
  <c r="M49" i="5"/>
  <c r="N49" i="5"/>
  <c r="N18" i="5"/>
  <c r="M18" i="5"/>
  <c r="L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18" i="5"/>
  <c r="F195" i="2"/>
  <c r="F194" i="2"/>
  <c r="D178" i="2"/>
  <c r="E178" i="2" s="1"/>
  <c r="D179" i="2"/>
  <c r="E179" i="2" s="1"/>
  <c r="D180" i="2"/>
  <c r="E180" i="2" s="1"/>
  <c r="D181" i="2"/>
  <c r="E181" i="2" s="1"/>
  <c r="D182" i="2"/>
  <c r="E182" i="2" s="1"/>
  <c r="D183" i="2"/>
  <c r="E183" i="2" s="1"/>
  <c r="D184" i="2"/>
  <c r="E184" i="2" s="1"/>
  <c r="D185" i="2"/>
  <c r="E185" i="2" s="1"/>
  <c r="D186" i="2"/>
  <c r="E186" i="2" s="1"/>
  <c r="D177" i="2"/>
  <c r="E177" i="2" s="1"/>
  <c r="D146" i="2"/>
  <c r="E161" i="2" s="1"/>
  <c r="F161" i="2" s="1"/>
  <c r="C168" i="2"/>
  <c r="C118" i="2" a="1"/>
  <c r="E118" i="2" s="1"/>
  <c r="I92" i="2"/>
  <c r="J92" i="2" s="1"/>
  <c r="I93" i="2"/>
  <c r="J93" i="2" s="1"/>
  <c r="I94" i="2"/>
  <c r="J94" i="2" s="1"/>
  <c r="I95" i="2"/>
  <c r="J95" i="2" s="1"/>
  <c r="I96" i="2"/>
  <c r="J96" i="2" s="1"/>
  <c r="I97" i="2"/>
  <c r="J97" i="2" s="1"/>
  <c r="I98" i="2"/>
  <c r="J98" i="2" s="1"/>
  <c r="I99" i="2"/>
  <c r="J99" i="2" s="1"/>
  <c r="I100" i="2"/>
  <c r="J100" i="2" s="1"/>
  <c r="J91" i="2"/>
  <c r="K91" i="2" s="1"/>
  <c r="I91" i="2"/>
  <c r="M91" i="2" s="1"/>
  <c r="I49" i="2" a="1"/>
  <c r="K49" i="2" s="1"/>
  <c r="E36" i="2"/>
  <c r="F36" i="2" s="1"/>
  <c r="E37" i="2"/>
  <c r="F37" i="2" s="1"/>
  <c r="E38" i="2"/>
  <c r="E39" i="2"/>
  <c r="E40" i="2"/>
  <c r="F40" i="2" s="1"/>
  <c r="E41" i="2"/>
  <c r="F41" i="2" s="1"/>
  <c r="E42" i="2"/>
  <c r="E43" i="2"/>
  <c r="E44" i="2"/>
  <c r="F44" i="2" s="1"/>
  <c r="E35" i="2"/>
  <c r="F35" i="2" s="1"/>
  <c r="B228" i="1" a="1"/>
  <c r="D228" i="1" s="1"/>
  <c r="B180" i="1" a="1"/>
  <c r="D180" i="1" s="1"/>
  <c r="N48" i="1"/>
  <c r="B51" i="1" a="1"/>
  <c r="C51" i="1" s="1"/>
  <c r="B147" i="3"/>
  <c r="B134" i="3"/>
  <c r="B136" i="3"/>
  <c r="B137" i="3"/>
  <c r="B107" i="3"/>
  <c r="B108" i="3"/>
  <c r="B109" i="3"/>
  <c r="B111" i="3"/>
  <c r="B117" i="3"/>
  <c r="B119" i="3"/>
  <c r="B121" i="3"/>
  <c r="B122" i="3"/>
  <c r="B129" i="3"/>
  <c r="B130" i="3"/>
  <c r="B132" i="3"/>
  <c r="B133" i="3"/>
  <c r="G51" i="3"/>
  <c r="F103" i="3" s="1"/>
  <c r="C51" i="3"/>
  <c r="B103" i="3" s="1"/>
  <c r="R6" i="3"/>
  <c r="P9" i="3"/>
  <c r="R14" i="3"/>
  <c r="P17" i="3"/>
  <c r="D50" i="3"/>
  <c r="N46" i="3" s="1"/>
  <c r="E50" i="3"/>
  <c r="O45" i="3" s="1"/>
  <c r="F50" i="3"/>
  <c r="P44" i="3" s="1"/>
  <c r="G50" i="3"/>
  <c r="Q45" i="3" s="1"/>
  <c r="H50" i="3"/>
  <c r="R44" i="3" s="1"/>
  <c r="I50" i="3"/>
  <c r="S45" i="3" s="1"/>
  <c r="J50" i="3"/>
  <c r="T44" i="3" s="1"/>
  <c r="D43" i="3"/>
  <c r="N23" i="3" s="1"/>
  <c r="E43" i="3"/>
  <c r="O23" i="3" s="1"/>
  <c r="F43" i="3"/>
  <c r="P23" i="3" s="1"/>
  <c r="G43" i="3"/>
  <c r="Q24" i="3" s="1"/>
  <c r="H43" i="3"/>
  <c r="R24" i="3" s="1"/>
  <c r="I43" i="3"/>
  <c r="S25" i="3" s="1"/>
  <c r="J43" i="3"/>
  <c r="T23" i="3" s="1"/>
  <c r="D22" i="3"/>
  <c r="N5" i="3" s="1"/>
  <c r="E22" i="3"/>
  <c r="O6" i="3" s="1"/>
  <c r="F22" i="3"/>
  <c r="P5" i="3" s="1"/>
  <c r="G22" i="3"/>
  <c r="Q6" i="3" s="1"/>
  <c r="H22" i="3"/>
  <c r="R5" i="3" s="1"/>
  <c r="I22" i="3"/>
  <c r="S7" i="3" s="1"/>
  <c r="J22" i="3"/>
  <c r="T5" i="3" s="1"/>
  <c r="C43" i="3"/>
  <c r="M24" i="3" s="1"/>
  <c r="C50" i="3"/>
  <c r="M45" i="3" s="1"/>
  <c r="C22" i="3"/>
  <c r="M6" i="3" s="1"/>
  <c r="D51" i="3"/>
  <c r="C105" i="3" s="1"/>
  <c r="E51" i="3"/>
  <c r="D142" i="3" s="1"/>
  <c r="F51" i="3"/>
  <c r="E142" i="3" s="1"/>
  <c r="H51" i="3"/>
  <c r="G137" i="3" s="1"/>
  <c r="I51" i="3"/>
  <c r="H103" i="3" s="1"/>
  <c r="J51" i="3"/>
  <c r="I142" i="3" s="1"/>
  <c r="E166" i="2" l="1"/>
  <c r="F166" i="2" s="1"/>
  <c r="M94" i="2"/>
  <c r="H58" i="5"/>
  <c r="U89" i="5"/>
  <c r="Q119" i="5"/>
  <c r="T117" i="5"/>
  <c r="U114" i="5"/>
  <c r="O113" i="5"/>
  <c r="Q111" i="5"/>
  <c r="T109" i="5"/>
  <c r="U106" i="5"/>
  <c r="O105" i="5"/>
  <c r="Q103" i="5"/>
  <c r="T101" i="5"/>
  <c r="U98" i="5"/>
  <c r="O97" i="5"/>
  <c r="Q95" i="5"/>
  <c r="T93" i="5"/>
  <c r="U90" i="5"/>
  <c r="E162" i="2"/>
  <c r="F162" i="2" s="1"/>
  <c r="I84" i="5"/>
  <c r="I80" i="5"/>
  <c r="H62" i="5"/>
  <c r="U120" i="5"/>
  <c r="O119" i="5"/>
  <c r="Q117" i="5"/>
  <c r="U112" i="5"/>
  <c r="O111" i="5"/>
  <c r="Q109" i="5"/>
  <c r="U104" i="5"/>
  <c r="O103" i="5"/>
  <c r="Q101" i="5"/>
  <c r="U96" i="5"/>
  <c r="O95" i="5"/>
  <c r="Q93" i="5"/>
  <c r="E159" i="2"/>
  <c r="U113" i="5"/>
  <c r="U105" i="5"/>
  <c r="U97" i="5"/>
  <c r="M121" i="5"/>
  <c r="N47" i="3"/>
  <c r="B128" i="3"/>
  <c r="B116" i="3"/>
  <c r="B105" i="3"/>
  <c r="B146" i="3"/>
  <c r="M5" i="3"/>
  <c r="E158" i="2"/>
  <c r="F158" i="2" s="1"/>
  <c r="J65" i="5"/>
  <c r="O117" i="5"/>
  <c r="T113" i="5"/>
  <c r="O109" i="5"/>
  <c r="T105" i="5"/>
  <c r="O101" i="5"/>
  <c r="T97" i="5"/>
  <c r="O93" i="5"/>
  <c r="E163" i="2"/>
  <c r="F163" i="2" s="1"/>
  <c r="M99" i="2"/>
  <c r="U119" i="5"/>
  <c r="S113" i="5"/>
  <c r="U111" i="5"/>
  <c r="S105" i="5"/>
  <c r="U103" i="5"/>
  <c r="S97" i="5"/>
  <c r="U95" i="5"/>
  <c r="B125" i="3"/>
  <c r="B113" i="3"/>
  <c r="B140" i="3"/>
  <c r="B143" i="3"/>
  <c r="M98" i="2"/>
  <c r="I78" i="5"/>
  <c r="S89" i="5"/>
  <c r="T119" i="5"/>
  <c r="U116" i="5"/>
  <c r="O115" i="5"/>
  <c r="Q113" i="5"/>
  <c r="T111" i="5"/>
  <c r="U108" i="5"/>
  <c r="O107" i="5"/>
  <c r="Q105" i="5"/>
  <c r="T103" i="5"/>
  <c r="U100" i="5"/>
  <c r="O99" i="5"/>
  <c r="Q97" i="5"/>
  <c r="T95" i="5"/>
  <c r="U92" i="5"/>
  <c r="O91" i="5"/>
  <c r="B126" i="3"/>
  <c r="B115" i="3"/>
  <c r="B104" i="3"/>
  <c r="B144" i="3"/>
  <c r="D103" i="3"/>
  <c r="B124" i="3"/>
  <c r="B112" i="3"/>
  <c r="B138" i="3"/>
  <c r="B142" i="3"/>
  <c r="E167" i="2"/>
  <c r="F167" i="2" s="1"/>
  <c r="M95" i="2"/>
  <c r="G85" i="5"/>
  <c r="N126" i="5" s="1"/>
  <c r="S119" i="5"/>
  <c r="U117" i="5"/>
  <c r="P113" i="5"/>
  <c r="S111" i="5"/>
  <c r="U109" i="5"/>
  <c r="P105" i="5"/>
  <c r="S103" i="5"/>
  <c r="U101" i="5"/>
  <c r="P97" i="5"/>
  <c r="S95" i="5"/>
  <c r="U93" i="5"/>
  <c r="J136" i="5"/>
  <c r="J135" i="5"/>
  <c r="J134" i="5"/>
  <c r="J133" i="5"/>
  <c r="M136" i="5"/>
  <c r="M133" i="5"/>
  <c r="K136" i="5"/>
  <c r="K135" i="5"/>
  <c r="K134" i="5"/>
  <c r="K133" i="5"/>
  <c r="M135" i="5"/>
  <c r="M134" i="5"/>
  <c r="L136" i="5"/>
  <c r="L135" i="5"/>
  <c r="L134" i="5"/>
  <c r="V120" i="5"/>
  <c r="R120" i="5"/>
  <c r="N120" i="5"/>
  <c r="V118" i="5"/>
  <c r="R118" i="5"/>
  <c r="N118" i="5"/>
  <c r="V116" i="5"/>
  <c r="R116" i="5"/>
  <c r="N116" i="5"/>
  <c r="V114" i="5"/>
  <c r="R114" i="5"/>
  <c r="N114" i="5"/>
  <c r="V112" i="5"/>
  <c r="R112" i="5"/>
  <c r="N112" i="5"/>
  <c r="V110" i="5"/>
  <c r="R110" i="5"/>
  <c r="N110" i="5"/>
  <c r="V108" i="5"/>
  <c r="R108" i="5"/>
  <c r="N108" i="5"/>
  <c r="V106" i="5"/>
  <c r="R106" i="5"/>
  <c r="N106" i="5"/>
  <c r="V104" i="5"/>
  <c r="R104" i="5"/>
  <c r="N104" i="5"/>
  <c r="V102" i="5"/>
  <c r="R102" i="5"/>
  <c r="N102" i="5"/>
  <c r="V100" i="5"/>
  <c r="R100" i="5"/>
  <c r="N100" i="5"/>
  <c r="V98" i="5"/>
  <c r="R98" i="5"/>
  <c r="N98" i="5"/>
  <c r="V96" i="5"/>
  <c r="R96" i="5"/>
  <c r="N96" i="5"/>
  <c r="V94" i="5"/>
  <c r="R94" i="5"/>
  <c r="N94" i="5"/>
  <c r="N121" i="5" s="1"/>
  <c r="V92" i="5"/>
  <c r="R92" i="5"/>
  <c r="N92" i="5"/>
  <c r="V90" i="5"/>
  <c r="R90" i="5"/>
  <c r="N90" i="5"/>
  <c r="S120" i="5"/>
  <c r="O120" i="5"/>
  <c r="S118" i="5"/>
  <c r="O118" i="5"/>
  <c r="S116" i="5"/>
  <c r="O116" i="5"/>
  <c r="S114" i="5"/>
  <c r="O114" i="5"/>
  <c r="S112" i="5"/>
  <c r="O112" i="5"/>
  <c r="S110" i="5"/>
  <c r="O110" i="5"/>
  <c r="S108" i="5"/>
  <c r="O108" i="5"/>
  <c r="S106" i="5"/>
  <c r="O106" i="5"/>
  <c r="S104" i="5"/>
  <c r="O104" i="5"/>
  <c r="S102" i="5"/>
  <c r="O102" i="5"/>
  <c r="S100" i="5"/>
  <c r="O100" i="5"/>
  <c r="S98" i="5"/>
  <c r="O98" i="5"/>
  <c r="S96" i="5"/>
  <c r="O96" i="5"/>
  <c r="S94" i="5"/>
  <c r="O94" i="5"/>
  <c r="S92" i="5"/>
  <c r="O92" i="5"/>
  <c r="S90" i="5"/>
  <c r="O90" i="5"/>
  <c r="T120" i="5"/>
  <c r="V119" i="5"/>
  <c r="R119" i="5"/>
  <c r="T118" i="5"/>
  <c r="V117" i="5"/>
  <c r="R117" i="5"/>
  <c r="T116" i="5"/>
  <c r="V115" i="5"/>
  <c r="R115" i="5"/>
  <c r="T114" i="5"/>
  <c r="V113" i="5"/>
  <c r="R113" i="5"/>
  <c r="T112" i="5"/>
  <c r="V111" i="5"/>
  <c r="R111" i="5"/>
  <c r="T110" i="5"/>
  <c r="V109" i="5"/>
  <c r="R109" i="5"/>
  <c r="T108" i="5"/>
  <c r="V107" i="5"/>
  <c r="R107" i="5"/>
  <c r="T106" i="5"/>
  <c r="V105" i="5"/>
  <c r="R105" i="5"/>
  <c r="T104" i="5"/>
  <c r="V103" i="5"/>
  <c r="R103" i="5"/>
  <c r="T102" i="5"/>
  <c r="V101" i="5"/>
  <c r="R101" i="5"/>
  <c r="T100" i="5"/>
  <c r="V99" i="5"/>
  <c r="R99" i="5"/>
  <c r="T98" i="5"/>
  <c r="V97" i="5"/>
  <c r="R97" i="5"/>
  <c r="T96" i="5"/>
  <c r="V95" i="5"/>
  <c r="R95" i="5"/>
  <c r="T94" i="5"/>
  <c r="V93" i="5"/>
  <c r="R93" i="5"/>
  <c r="R121" i="5" s="1"/>
  <c r="T92" i="5"/>
  <c r="V91" i="5"/>
  <c r="R91" i="5"/>
  <c r="T90" i="5"/>
  <c r="O18" i="5"/>
  <c r="P18" i="5" s="1"/>
  <c r="R18" i="5" s="1"/>
  <c r="T18" i="5" s="1"/>
  <c r="I83" i="5"/>
  <c r="I79" i="5"/>
  <c r="J53" i="5"/>
  <c r="J83" i="5"/>
  <c r="J79" i="5"/>
  <c r="H63" i="5"/>
  <c r="H61" i="5"/>
  <c r="H59" i="5"/>
  <c r="H57" i="5"/>
  <c r="I53" i="5"/>
  <c r="J82" i="5"/>
  <c r="I81" i="5"/>
  <c r="H65" i="5"/>
  <c r="H77" i="5"/>
  <c r="H76" i="5"/>
  <c r="H75" i="5"/>
  <c r="H74" i="5"/>
  <c r="H73" i="5"/>
  <c r="H72" i="5"/>
  <c r="H71" i="5"/>
  <c r="H70" i="5"/>
  <c r="H69" i="5"/>
  <c r="H68" i="5"/>
  <c r="H67" i="5"/>
  <c r="H66" i="5"/>
  <c r="H54" i="5"/>
  <c r="I77" i="5"/>
  <c r="I76" i="5"/>
  <c r="I75" i="5"/>
  <c r="I74" i="5"/>
  <c r="I73" i="5"/>
  <c r="I72" i="5"/>
  <c r="I71" i="5"/>
  <c r="I70" i="5"/>
  <c r="I69" i="5"/>
  <c r="I68" i="5"/>
  <c r="I67" i="5"/>
  <c r="I66" i="5"/>
  <c r="I63" i="5"/>
  <c r="I62" i="5"/>
  <c r="I61" i="5"/>
  <c r="I60" i="5"/>
  <c r="I59" i="5"/>
  <c r="I58" i="5"/>
  <c r="I57" i="5"/>
  <c r="I56" i="5"/>
  <c r="I55" i="5"/>
  <c r="I54" i="5"/>
  <c r="O48" i="5"/>
  <c r="P48" i="5" s="1"/>
  <c r="R48" i="5" s="1"/>
  <c r="T48" i="5" s="1"/>
  <c r="O44" i="5"/>
  <c r="P44" i="5" s="1"/>
  <c r="R44" i="5" s="1"/>
  <c r="T44" i="5" s="1"/>
  <c r="O40" i="5"/>
  <c r="P40" i="5" s="1"/>
  <c r="R40" i="5" s="1"/>
  <c r="T40" i="5" s="1"/>
  <c r="O36" i="5"/>
  <c r="P36" i="5" s="1"/>
  <c r="O32" i="5"/>
  <c r="P32" i="5" s="1"/>
  <c r="O28" i="5"/>
  <c r="P28" i="5" s="1"/>
  <c r="R28" i="5" s="1"/>
  <c r="T28" i="5" s="1"/>
  <c r="O24" i="5"/>
  <c r="P24" i="5" s="1"/>
  <c r="R24" i="5" s="1"/>
  <c r="T24" i="5" s="1"/>
  <c r="O20" i="5"/>
  <c r="P20" i="5" s="1"/>
  <c r="O47" i="5"/>
  <c r="P47" i="5" s="1"/>
  <c r="R47" i="5" s="1"/>
  <c r="T47" i="5" s="1"/>
  <c r="O43" i="5"/>
  <c r="P43" i="5" s="1"/>
  <c r="O39" i="5"/>
  <c r="P39" i="5" s="1"/>
  <c r="R39" i="5" s="1"/>
  <c r="T39" i="5" s="1"/>
  <c r="O35" i="5"/>
  <c r="P35" i="5" s="1"/>
  <c r="R35" i="5" s="1"/>
  <c r="T35" i="5" s="1"/>
  <c r="O31" i="5"/>
  <c r="P31" i="5" s="1"/>
  <c r="R31" i="5" s="1"/>
  <c r="T31" i="5" s="1"/>
  <c r="O27" i="5"/>
  <c r="P27" i="5" s="1"/>
  <c r="R27" i="5" s="1"/>
  <c r="T27" i="5" s="1"/>
  <c r="O23" i="5"/>
  <c r="P23" i="5" s="1"/>
  <c r="R23" i="5" s="1"/>
  <c r="T23" i="5" s="1"/>
  <c r="O19" i="5"/>
  <c r="P19" i="5" s="1"/>
  <c r="R19" i="5" s="1"/>
  <c r="T19" i="5" s="1"/>
  <c r="O46" i="5"/>
  <c r="P46" i="5" s="1"/>
  <c r="R46" i="5" s="1"/>
  <c r="T46" i="5" s="1"/>
  <c r="O42" i="5"/>
  <c r="P42" i="5" s="1"/>
  <c r="R42" i="5" s="1"/>
  <c r="T42" i="5" s="1"/>
  <c r="O38" i="5"/>
  <c r="P38" i="5" s="1"/>
  <c r="R38" i="5" s="1"/>
  <c r="T38" i="5" s="1"/>
  <c r="O34" i="5"/>
  <c r="P34" i="5" s="1"/>
  <c r="R34" i="5" s="1"/>
  <c r="T34" i="5" s="1"/>
  <c r="O30" i="5"/>
  <c r="P30" i="5" s="1"/>
  <c r="R30" i="5" s="1"/>
  <c r="T30" i="5" s="1"/>
  <c r="O26" i="5"/>
  <c r="P26" i="5" s="1"/>
  <c r="R26" i="5" s="1"/>
  <c r="T26" i="5" s="1"/>
  <c r="O22" i="5"/>
  <c r="P22" i="5" s="1"/>
  <c r="R22" i="5" s="1"/>
  <c r="T22" i="5" s="1"/>
  <c r="Q24" i="5"/>
  <c r="S24" i="5" s="1"/>
  <c r="U24" i="5" s="1"/>
  <c r="O49" i="5"/>
  <c r="P49" i="5" s="1"/>
  <c r="O45" i="5"/>
  <c r="P45" i="5" s="1"/>
  <c r="R45" i="5" s="1"/>
  <c r="T45" i="5" s="1"/>
  <c r="O41" i="5"/>
  <c r="P41" i="5" s="1"/>
  <c r="R41" i="5" s="1"/>
  <c r="T41" i="5" s="1"/>
  <c r="O37" i="5"/>
  <c r="P37" i="5" s="1"/>
  <c r="R37" i="5" s="1"/>
  <c r="T37" i="5" s="1"/>
  <c r="O33" i="5"/>
  <c r="P33" i="5" s="1"/>
  <c r="R33" i="5" s="1"/>
  <c r="T33" i="5" s="1"/>
  <c r="O29" i="5"/>
  <c r="P29" i="5" s="1"/>
  <c r="R29" i="5" s="1"/>
  <c r="T29" i="5" s="1"/>
  <c r="O25" i="5"/>
  <c r="P25" i="5" s="1"/>
  <c r="R25" i="5" s="1"/>
  <c r="T25" i="5" s="1"/>
  <c r="O21" i="5"/>
  <c r="P21" i="5" s="1"/>
  <c r="R21" i="5" s="1"/>
  <c r="T21" i="5" s="1"/>
  <c r="E164" i="2"/>
  <c r="F164" i="2" s="1"/>
  <c r="E160" i="2"/>
  <c r="F160" i="2" s="1"/>
  <c r="M100" i="2"/>
  <c r="M96" i="2"/>
  <c r="M92" i="2"/>
  <c r="E165" i="2"/>
  <c r="F165" i="2" s="1"/>
  <c r="M97" i="2"/>
  <c r="M93" i="2"/>
  <c r="E168" i="2"/>
  <c r="F159" i="2"/>
  <c r="L91" i="2"/>
  <c r="G38" i="2"/>
  <c r="H38" i="2" s="1"/>
  <c r="F38" i="2"/>
  <c r="F42" i="2"/>
  <c r="G42" i="2" s="1"/>
  <c r="H42" i="2" s="1"/>
  <c r="L119" i="2"/>
  <c r="H119" i="2"/>
  <c r="D119" i="2"/>
  <c r="J118" i="2"/>
  <c r="F118" i="2"/>
  <c r="E119" i="2"/>
  <c r="K118" i="2"/>
  <c r="C118" i="2"/>
  <c r="J119" i="2"/>
  <c r="F119" i="2"/>
  <c r="L118" i="2"/>
  <c r="H118" i="2"/>
  <c r="D118" i="2"/>
  <c r="I119" i="2"/>
  <c r="G118" i="2"/>
  <c r="K119" i="2"/>
  <c r="G119" i="2"/>
  <c r="C119" i="2"/>
  <c r="I118" i="2"/>
  <c r="L100" i="2"/>
  <c r="K100" i="2"/>
  <c r="L96" i="2"/>
  <c r="K96" i="2"/>
  <c r="L92" i="2"/>
  <c r="K92" i="2"/>
  <c r="L94" i="2"/>
  <c r="K94" i="2"/>
  <c r="L97" i="2"/>
  <c r="K97" i="2"/>
  <c r="L93" i="2"/>
  <c r="K93" i="2"/>
  <c r="L98" i="2"/>
  <c r="K98" i="2"/>
  <c r="L99" i="2"/>
  <c r="K99" i="2"/>
  <c r="L95" i="2"/>
  <c r="K95" i="2"/>
  <c r="O50" i="2"/>
  <c r="K50" i="2"/>
  <c r="Q49" i="2"/>
  <c r="M49" i="2"/>
  <c r="I49" i="2"/>
  <c r="R50" i="2"/>
  <c r="N50" i="2"/>
  <c r="J50" i="2"/>
  <c r="P49" i="2"/>
  <c r="L49" i="2"/>
  <c r="P50" i="2"/>
  <c r="L50" i="2"/>
  <c r="R49" i="2"/>
  <c r="N49" i="2"/>
  <c r="J49" i="2"/>
  <c r="Q50" i="2"/>
  <c r="M50" i="2"/>
  <c r="I50" i="2"/>
  <c r="O49" i="2"/>
  <c r="G44" i="2"/>
  <c r="H44" i="2" s="1"/>
  <c r="G37" i="2"/>
  <c r="H37" i="2" s="1"/>
  <c r="G40" i="2"/>
  <c r="H40" i="2" s="1"/>
  <c r="G36" i="2"/>
  <c r="H36" i="2" s="1"/>
  <c r="F43" i="2"/>
  <c r="G43" i="2" s="1"/>
  <c r="H43" i="2" s="1"/>
  <c r="F39" i="2"/>
  <c r="G39" i="2" s="1"/>
  <c r="H39" i="2" s="1"/>
  <c r="G35" i="2"/>
  <c r="H35" i="2" s="1"/>
  <c r="G41" i="2"/>
  <c r="H41" i="2" s="1"/>
  <c r="Q228" i="1"/>
  <c r="M228" i="1"/>
  <c r="I228" i="1"/>
  <c r="E228" i="1"/>
  <c r="N228" i="1"/>
  <c r="B228" i="1"/>
  <c r="O228" i="1"/>
  <c r="K228" i="1"/>
  <c r="G228" i="1"/>
  <c r="C228" i="1"/>
  <c r="J228" i="1"/>
  <c r="F228" i="1"/>
  <c r="P228" i="1"/>
  <c r="L228" i="1"/>
  <c r="H228" i="1"/>
  <c r="E186" i="1"/>
  <c r="E185" i="1"/>
  <c r="E184" i="1"/>
  <c r="E183" i="1"/>
  <c r="E182" i="1"/>
  <c r="E181" i="1"/>
  <c r="E180" i="1"/>
  <c r="M186" i="1"/>
  <c r="M185" i="1"/>
  <c r="M184" i="1"/>
  <c r="M183" i="1"/>
  <c r="M182" i="1"/>
  <c r="M181" i="1"/>
  <c r="M180" i="1"/>
  <c r="Q186" i="1"/>
  <c r="Q185" i="1"/>
  <c r="Q184" i="1"/>
  <c r="Q183" i="1"/>
  <c r="Q182" i="1"/>
  <c r="Q181" i="1"/>
  <c r="Q180" i="1"/>
  <c r="I186" i="1"/>
  <c r="I185" i="1"/>
  <c r="I184" i="1"/>
  <c r="I183" i="1"/>
  <c r="I182" i="1"/>
  <c r="I181" i="1"/>
  <c r="I180" i="1"/>
  <c r="N186" i="1"/>
  <c r="J186" i="1"/>
  <c r="F186" i="1"/>
  <c r="B186" i="1"/>
  <c r="N185" i="1"/>
  <c r="J185" i="1"/>
  <c r="F185" i="1"/>
  <c r="B185" i="1"/>
  <c r="N184" i="1"/>
  <c r="J184" i="1"/>
  <c r="F184" i="1"/>
  <c r="B184" i="1"/>
  <c r="N183" i="1"/>
  <c r="J183" i="1"/>
  <c r="F183" i="1"/>
  <c r="B183" i="1"/>
  <c r="N182" i="1"/>
  <c r="J182" i="1"/>
  <c r="F182" i="1"/>
  <c r="B182" i="1"/>
  <c r="N181" i="1"/>
  <c r="J181" i="1"/>
  <c r="F181" i="1"/>
  <c r="B181" i="1"/>
  <c r="N180" i="1"/>
  <c r="J180" i="1"/>
  <c r="F180" i="1"/>
  <c r="B180" i="1"/>
  <c r="O186" i="1"/>
  <c r="K186" i="1"/>
  <c r="G186" i="1"/>
  <c r="C186" i="1"/>
  <c r="O185" i="1"/>
  <c r="K185" i="1"/>
  <c r="G185" i="1"/>
  <c r="C185" i="1"/>
  <c r="O184" i="1"/>
  <c r="K184" i="1"/>
  <c r="G184" i="1"/>
  <c r="C184" i="1"/>
  <c r="O183" i="1"/>
  <c r="K183" i="1"/>
  <c r="G183" i="1"/>
  <c r="C183" i="1"/>
  <c r="O182" i="1"/>
  <c r="K182" i="1"/>
  <c r="G182" i="1"/>
  <c r="C182" i="1"/>
  <c r="O181" i="1"/>
  <c r="K181" i="1"/>
  <c r="G181" i="1"/>
  <c r="C181" i="1"/>
  <c r="O180" i="1"/>
  <c r="K180" i="1"/>
  <c r="G180" i="1"/>
  <c r="C180" i="1"/>
  <c r="P186" i="1"/>
  <c r="L186" i="1"/>
  <c r="H186" i="1"/>
  <c r="D186" i="1"/>
  <c r="P185" i="1"/>
  <c r="L185" i="1"/>
  <c r="H185" i="1"/>
  <c r="D185" i="1"/>
  <c r="P184" i="1"/>
  <c r="L184" i="1"/>
  <c r="H184" i="1"/>
  <c r="D184" i="1"/>
  <c r="P183" i="1"/>
  <c r="L183" i="1"/>
  <c r="H183" i="1"/>
  <c r="D183" i="1"/>
  <c r="P182" i="1"/>
  <c r="L182" i="1"/>
  <c r="H182" i="1"/>
  <c r="D182" i="1"/>
  <c r="P181" i="1"/>
  <c r="L181" i="1"/>
  <c r="H181" i="1"/>
  <c r="D181" i="1"/>
  <c r="P180" i="1"/>
  <c r="L180" i="1"/>
  <c r="H180" i="1"/>
  <c r="N57" i="1"/>
  <c r="J57" i="1"/>
  <c r="F57" i="1"/>
  <c r="B57" i="1"/>
  <c r="N56" i="1"/>
  <c r="J56" i="1"/>
  <c r="F56" i="1"/>
  <c r="B56" i="1"/>
  <c r="N55" i="1"/>
  <c r="J55" i="1"/>
  <c r="F55" i="1"/>
  <c r="B55" i="1"/>
  <c r="N54" i="1"/>
  <c r="J54" i="1"/>
  <c r="F54" i="1"/>
  <c r="B54" i="1"/>
  <c r="N53" i="1"/>
  <c r="J53" i="1"/>
  <c r="F53" i="1"/>
  <c r="B53" i="1"/>
  <c r="N52" i="1"/>
  <c r="J52" i="1"/>
  <c r="F52" i="1"/>
  <c r="B52" i="1"/>
  <c r="N51" i="1"/>
  <c r="J51" i="1"/>
  <c r="F51" i="1"/>
  <c r="B51" i="1"/>
  <c r="P57" i="1"/>
  <c r="L57" i="1"/>
  <c r="H57" i="1"/>
  <c r="D57" i="1"/>
  <c r="P56" i="1"/>
  <c r="L56" i="1"/>
  <c r="H56" i="1"/>
  <c r="D56" i="1"/>
  <c r="P55" i="1"/>
  <c r="L55" i="1"/>
  <c r="H55" i="1"/>
  <c r="D55" i="1"/>
  <c r="P54" i="1"/>
  <c r="L54" i="1"/>
  <c r="H54" i="1"/>
  <c r="D54" i="1"/>
  <c r="P53" i="1"/>
  <c r="L53" i="1"/>
  <c r="H53" i="1"/>
  <c r="D53" i="1"/>
  <c r="P52" i="1"/>
  <c r="L52" i="1"/>
  <c r="H52" i="1"/>
  <c r="D52" i="1"/>
  <c r="P51" i="1"/>
  <c r="L51" i="1"/>
  <c r="H51" i="1"/>
  <c r="D51" i="1"/>
  <c r="Q57" i="1"/>
  <c r="M57" i="1"/>
  <c r="I57" i="1"/>
  <c r="E57" i="1"/>
  <c r="Q56" i="1"/>
  <c r="M56" i="1"/>
  <c r="I56" i="1"/>
  <c r="E56" i="1"/>
  <c r="Q55" i="1"/>
  <c r="M55" i="1"/>
  <c r="I55" i="1"/>
  <c r="E55" i="1"/>
  <c r="Q54" i="1"/>
  <c r="M54" i="1"/>
  <c r="I54" i="1"/>
  <c r="E54" i="1"/>
  <c r="Q53" i="1"/>
  <c r="M53" i="1"/>
  <c r="I53" i="1"/>
  <c r="E53" i="1"/>
  <c r="Q52" i="1"/>
  <c r="M52" i="1"/>
  <c r="I52" i="1"/>
  <c r="E52" i="1"/>
  <c r="Q51" i="1"/>
  <c r="M51" i="1"/>
  <c r="I51" i="1"/>
  <c r="E51" i="1"/>
  <c r="O57" i="1"/>
  <c r="K57" i="1"/>
  <c r="G57" i="1"/>
  <c r="C57" i="1"/>
  <c r="O56" i="1"/>
  <c r="K56" i="1"/>
  <c r="G56" i="1"/>
  <c r="C56" i="1"/>
  <c r="O55" i="1"/>
  <c r="K55" i="1"/>
  <c r="G55" i="1"/>
  <c r="C55" i="1"/>
  <c r="O54" i="1"/>
  <c r="K54" i="1"/>
  <c r="G54" i="1"/>
  <c r="C54" i="1"/>
  <c r="O53" i="1"/>
  <c r="K53" i="1"/>
  <c r="G53" i="1"/>
  <c r="C53" i="1"/>
  <c r="O52" i="1"/>
  <c r="K52" i="1"/>
  <c r="G52" i="1"/>
  <c r="C52" i="1"/>
  <c r="O51" i="1"/>
  <c r="K51" i="1"/>
  <c r="G51" i="1"/>
  <c r="T15" i="3"/>
  <c r="T7" i="3"/>
  <c r="I103" i="3"/>
  <c r="R16" i="3"/>
  <c r="R8" i="3"/>
  <c r="E103" i="3"/>
  <c r="B131" i="3"/>
  <c r="B127" i="3"/>
  <c r="B123" i="3"/>
  <c r="B118" i="3"/>
  <c r="B114" i="3"/>
  <c r="B110" i="3"/>
  <c r="B106" i="3"/>
  <c r="B139" i="3"/>
  <c r="B135" i="3"/>
  <c r="B145" i="3"/>
  <c r="F131" i="3"/>
  <c r="F130" i="3"/>
  <c r="F127" i="3"/>
  <c r="F126" i="3"/>
  <c r="F123" i="3"/>
  <c r="F121" i="3"/>
  <c r="F119" i="3"/>
  <c r="F117" i="3"/>
  <c r="F115" i="3"/>
  <c r="F114" i="3"/>
  <c r="F111" i="3"/>
  <c r="F110" i="3"/>
  <c r="F109" i="3"/>
  <c r="F106" i="3"/>
  <c r="F139" i="3"/>
  <c r="G133" i="3"/>
  <c r="G132" i="3"/>
  <c r="G131" i="3"/>
  <c r="G130" i="3"/>
  <c r="G129" i="3"/>
  <c r="G128" i="3"/>
  <c r="G127" i="3"/>
  <c r="G126" i="3"/>
  <c r="C125" i="3"/>
  <c r="C124" i="3"/>
  <c r="C123" i="3"/>
  <c r="C122" i="3"/>
  <c r="C121" i="3"/>
  <c r="C119" i="3"/>
  <c r="C118" i="3"/>
  <c r="G116" i="3"/>
  <c r="G115" i="3"/>
  <c r="G114" i="3"/>
  <c r="G113" i="3"/>
  <c r="G112" i="3"/>
  <c r="G111" i="3"/>
  <c r="G110" i="3"/>
  <c r="G109" i="3"/>
  <c r="G108" i="3"/>
  <c r="G107" i="3"/>
  <c r="G106" i="3"/>
  <c r="G105" i="3"/>
  <c r="G104" i="3"/>
  <c r="C104" i="3"/>
  <c r="G140" i="3"/>
  <c r="C140" i="3"/>
  <c r="G139" i="3"/>
  <c r="C139" i="3"/>
  <c r="G138" i="3"/>
  <c r="C138" i="3"/>
  <c r="C137" i="3"/>
  <c r="G136" i="3"/>
  <c r="C136" i="3"/>
  <c r="G135" i="3"/>
  <c r="C135" i="3"/>
  <c r="G134" i="3"/>
  <c r="C134" i="3"/>
  <c r="G147" i="3"/>
  <c r="C147" i="3"/>
  <c r="G146" i="3"/>
  <c r="C146" i="3"/>
  <c r="G145" i="3"/>
  <c r="C145" i="3"/>
  <c r="G144" i="3"/>
  <c r="C144" i="3"/>
  <c r="G143" i="3"/>
  <c r="C143" i="3"/>
  <c r="G142" i="3"/>
  <c r="C142" i="3"/>
  <c r="P21" i="3"/>
  <c r="T19" i="3"/>
  <c r="R18" i="3"/>
  <c r="S16" i="3"/>
  <c r="O15" i="3"/>
  <c r="P13" i="3"/>
  <c r="T11" i="3"/>
  <c r="R10" i="3"/>
  <c r="S8" i="3"/>
  <c r="O7" i="3"/>
  <c r="S23" i="3"/>
  <c r="N41" i="3"/>
  <c r="N39" i="3"/>
  <c r="N37" i="3"/>
  <c r="N35" i="3"/>
  <c r="N33" i="3"/>
  <c r="N31" i="3"/>
  <c r="N29" i="3"/>
  <c r="N27" i="3"/>
  <c r="N25" i="3"/>
  <c r="N49" i="3"/>
  <c r="N45" i="3"/>
  <c r="C103" i="3"/>
  <c r="G103" i="3"/>
  <c r="H133" i="3"/>
  <c r="D133" i="3"/>
  <c r="H132" i="3"/>
  <c r="D132" i="3"/>
  <c r="H131" i="3"/>
  <c r="D131" i="3"/>
  <c r="H130" i="3"/>
  <c r="D130" i="3"/>
  <c r="H129" i="3"/>
  <c r="D129" i="3"/>
  <c r="H128" i="3"/>
  <c r="D128" i="3"/>
  <c r="H127" i="3"/>
  <c r="D127" i="3"/>
  <c r="H126" i="3"/>
  <c r="D126" i="3"/>
  <c r="H125" i="3"/>
  <c r="D125" i="3"/>
  <c r="H124" i="3"/>
  <c r="D124" i="3"/>
  <c r="H123" i="3"/>
  <c r="D123" i="3"/>
  <c r="H122" i="3"/>
  <c r="D122" i="3"/>
  <c r="H121" i="3"/>
  <c r="D121" i="3"/>
  <c r="H119" i="3"/>
  <c r="D119" i="3"/>
  <c r="H118" i="3"/>
  <c r="D118" i="3"/>
  <c r="H117" i="3"/>
  <c r="D117" i="3"/>
  <c r="H116" i="3"/>
  <c r="D116" i="3"/>
  <c r="H115" i="3"/>
  <c r="D115" i="3"/>
  <c r="H114" i="3"/>
  <c r="D114" i="3"/>
  <c r="H113" i="3"/>
  <c r="D113" i="3"/>
  <c r="H112" i="3"/>
  <c r="D112" i="3"/>
  <c r="H111" i="3"/>
  <c r="D111" i="3"/>
  <c r="H110" i="3"/>
  <c r="D110" i="3"/>
  <c r="H109" i="3"/>
  <c r="D109" i="3"/>
  <c r="H108" i="3"/>
  <c r="D108" i="3"/>
  <c r="H107" i="3"/>
  <c r="D107" i="3"/>
  <c r="H106" i="3"/>
  <c r="D106" i="3"/>
  <c r="H105" i="3"/>
  <c r="D105" i="3"/>
  <c r="H104" i="3"/>
  <c r="D104" i="3"/>
  <c r="H140" i="3"/>
  <c r="D140" i="3"/>
  <c r="H139" i="3"/>
  <c r="D139" i="3"/>
  <c r="H138" i="3"/>
  <c r="D138" i="3"/>
  <c r="H137" i="3"/>
  <c r="D137" i="3"/>
  <c r="H136" i="3"/>
  <c r="D136" i="3"/>
  <c r="H135" i="3"/>
  <c r="D135" i="3"/>
  <c r="H134" i="3"/>
  <c r="D134" i="3"/>
  <c r="H147" i="3"/>
  <c r="D147" i="3"/>
  <c r="H146" i="3"/>
  <c r="D146" i="3"/>
  <c r="H145" i="3"/>
  <c r="D145" i="3"/>
  <c r="H144" i="3"/>
  <c r="D144" i="3"/>
  <c r="H143" i="3"/>
  <c r="D143" i="3"/>
  <c r="H142" i="3"/>
  <c r="S5" i="3"/>
  <c r="S20" i="3"/>
  <c r="O19" i="3"/>
  <c r="S12" i="3"/>
  <c r="O11" i="3"/>
  <c r="N42" i="3"/>
  <c r="N40" i="3"/>
  <c r="N38" i="3"/>
  <c r="N36" i="3"/>
  <c r="N34" i="3"/>
  <c r="N32" i="3"/>
  <c r="N30" i="3"/>
  <c r="N28" i="3"/>
  <c r="N26" i="3"/>
  <c r="N24" i="3"/>
  <c r="F133" i="3"/>
  <c r="F132" i="3"/>
  <c r="F129" i="3"/>
  <c r="F128" i="3"/>
  <c r="F125" i="3"/>
  <c r="F124" i="3"/>
  <c r="F122" i="3"/>
  <c r="F118" i="3"/>
  <c r="F116" i="3"/>
  <c r="F113" i="3"/>
  <c r="F112" i="3"/>
  <c r="F108" i="3"/>
  <c r="F107" i="3"/>
  <c r="F105" i="3"/>
  <c r="F104" i="3"/>
  <c r="F140" i="3"/>
  <c r="F138" i="3"/>
  <c r="F137" i="3"/>
  <c r="F136" i="3"/>
  <c r="F135" i="3"/>
  <c r="F134" i="3"/>
  <c r="F147" i="3"/>
  <c r="F146" i="3"/>
  <c r="F145" i="3"/>
  <c r="F144" i="3"/>
  <c r="F143" i="3"/>
  <c r="F142" i="3"/>
  <c r="O21" i="3"/>
  <c r="P19" i="3"/>
  <c r="T17" i="3"/>
  <c r="S14" i="3"/>
  <c r="O13" i="3"/>
  <c r="P11" i="3"/>
  <c r="T9" i="3"/>
  <c r="S6" i="3"/>
  <c r="S42" i="3"/>
  <c r="S40" i="3"/>
  <c r="S38" i="3"/>
  <c r="S36" i="3"/>
  <c r="S34" i="3"/>
  <c r="S32" i="3"/>
  <c r="S30" i="3"/>
  <c r="S28" i="3"/>
  <c r="S26" i="3"/>
  <c r="S24" i="3"/>
  <c r="R48" i="3"/>
  <c r="C133" i="3"/>
  <c r="C132" i="3"/>
  <c r="C131" i="3"/>
  <c r="C130" i="3"/>
  <c r="C129" i="3"/>
  <c r="C128" i="3"/>
  <c r="C127" i="3"/>
  <c r="C126" i="3"/>
  <c r="G125" i="3"/>
  <c r="G124" i="3"/>
  <c r="G123" i="3"/>
  <c r="G122" i="3"/>
  <c r="G121" i="3"/>
  <c r="G119" i="3"/>
  <c r="G118" i="3"/>
  <c r="G117" i="3"/>
  <c r="C117" i="3"/>
  <c r="C116" i="3"/>
  <c r="C115" i="3"/>
  <c r="C114" i="3"/>
  <c r="C113" i="3"/>
  <c r="C112" i="3"/>
  <c r="C111" i="3"/>
  <c r="C110" i="3"/>
  <c r="C109" i="3"/>
  <c r="C108" i="3"/>
  <c r="C107" i="3"/>
  <c r="C106" i="3"/>
  <c r="T21" i="3"/>
  <c r="R20" i="3"/>
  <c r="S18" i="3"/>
  <c r="O17" i="3"/>
  <c r="P15" i="3"/>
  <c r="T13" i="3"/>
  <c r="R12" i="3"/>
  <c r="S10" i="3"/>
  <c r="O9" i="3"/>
  <c r="P7" i="3"/>
  <c r="S41" i="3"/>
  <c r="S39" i="3"/>
  <c r="S37" i="3"/>
  <c r="S35" i="3"/>
  <c r="S33" i="3"/>
  <c r="S31" i="3"/>
  <c r="S29" i="3"/>
  <c r="S27" i="3"/>
  <c r="N44" i="3"/>
  <c r="R46" i="3"/>
  <c r="I133" i="3"/>
  <c r="E133" i="3"/>
  <c r="I132" i="3"/>
  <c r="E132" i="3"/>
  <c r="I131" i="3"/>
  <c r="E131" i="3"/>
  <c r="I130" i="3"/>
  <c r="E130" i="3"/>
  <c r="I129" i="3"/>
  <c r="E129" i="3"/>
  <c r="I128" i="3"/>
  <c r="E128" i="3"/>
  <c r="I127" i="3"/>
  <c r="E127" i="3"/>
  <c r="I126" i="3"/>
  <c r="E126" i="3"/>
  <c r="I125" i="3"/>
  <c r="E125" i="3"/>
  <c r="I124" i="3"/>
  <c r="E124" i="3"/>
  <c r="I123" i="3"/>
  <c r="E123" i="3"/>
  <c r="I122" i="3"/>
  <c r="E122" i="3"/>
  <c r="I121" i="3"/>
  <c r="E121" i="3"/>
  <c r="I119" i="3"/>
  <c r="E119" i="3"/>
  <c r="I118" i="3"/>
  <c r="E118" i="3"/>
  <c r="I117" i="3"/>
  <c r="E117" i="3"/>
  <c r="I116" i="3"/>
  <c r="E116" i="3"/>
  <c r="I115" i="3"/>
  <c r="E115" i="3"/>
  <c r="I114" i="3"/>
  <c r="E114" i="3"/>
  <c r="I113" i="3"/>
  <c r="E113" i="3"/>
  <c r="I112" i="3"/>
  <c r="E112" i="3"/>
  <c r="I111" i="3"/>
  <c r="E111" i="3"/>
  <c r="I110" i="3"/>
  <c r="E110" i="3"/>
  <c r="I109" i="3"/>
  <c r="E109" i="3"/>
  <c r="I108" i="3"/>
  <c r="E108" i="3"/>
  <c r="I107" i="3"/>
  <c r="E107" i="3"/>
  <c r="I106" i="3"/>
  <c r="E106" i="3"/>
  <c r="I105" i="3"/>
  <c r="E105" i="3"/>
  <c r="I104" i="3"/>
  <c r="E104" i="3"/>
  <c r="I140" i="3"/>
  <c r="E140" i="3"/>
  <c r="I139" i="3"/>
  <c r="E139" i="3"/>
  <c r="I138" i="3"/>
  <c r="E138" i="3"/>
  <c r="I137" i="3"/>
  <c r="E137" i="3"/>
  <c r="I136" i="3"/>
  <c r="E136" i="3"/>
  <c r="I135" i="3"/>
  <c r="E135" i="3"/>
  <c r="I134" i="3"/>
  <c r="E134" i="3"/>
  <c r="I147" i="3"/>
  <c r="E147" i="3"/>
  <c r="I146" i="3"/>
  <c r="E146" i="3"/>
  <c r="I145" i="3"/>
  <c r="E145" i="3"/>
  <c r="I144" i="3"/>
  <c r="E144" i="3"/>
  <c r="I143" i="3"/>
  <c r="E143" i="3"/>
  <c r="N18" i="3"/>
  <c r="N14" i="3"/>
  <c r="N10" i="3"/>
  <c r="N6" i="3"/>
  <c r="O5" i="3"/>
  <c r="R21" i="3"/>
  <c r="T20" i="3"/>
  <c r="O20" i="3"/>
  <c r="R19" i="3"/>
  <c r="T18" i="3"/>
  <c r="O18" i="3"/>
  <c r="R17" i="3"/>
  <c r="T16" i="3"/>
  <c r="O16" i="3"/>
  <c r="R15" i="3"/>
  <c r="T14" i="3"/>
  <c r="O14" i="3"/>
  <c r="R13" i="3"/>
  <c r="T12" i="3"/>
  <c r="O12" i="3"/>
  <c r="R11" i="3"/>
  <c r="T10" i="3"/>
  <c r="O10" i="3"/>
  <c r="R9" i="3"/>
  <c r="T8" i="3"/>
  <c r="O8" i="3"/>
  <c r="R7" i="3"/>
  <c r="T6" i="3"/>
  <c r="R23" i="3"/>
  <c r="O42" i="3"/>
  <c r="O41" i="3"/>
  <c r="O40" i="3"/>
  <c r="O39" i="3"/>
  <c r="O38" i="3"/>
  <c r="O37" i="3"/>
  <c r="O36" i="3"/>
  <c r="O35" i="3"/>
  <c r="O34" i="3"/>
  <c r="O33" i="3"/>
  <c r="O32" i="3"/>
  <c r="O31" i="3"/>
  <c r="O30" i="3"/>
  <c r="O29" i="3"/>
  <c r="O28" i="3"/>
  <c r="O27" i="3"/>
  <c r="O26" i="3"/>
  <c r="O25" i="3"/>
  <c r="O24" i="3"/>
  <c r="R49" i="3"/>
  <c r="R47" i="3"/>
  <c r="R45" i="3"/>
  <c r="N20" i="3"/>
  <c r="N16" i="3"/>
  <c r="N12" i="3"/>
  <c r="N8" i="3"/>
  <c r="S21" i="3"/>
  <c r="N21" i="3"/>
  <c r="P20" i="3"/>
  <c r="S19" i="3"/>
  <c r="N19" i="3"/>
  <c r="P18" i="3"/>
  <c r="S17" i="3"/>
  <c r="N17" i="3"/>
  <c r="P16" i="3"/>
  <c r="S15" i="3"/>
  <c r="N15" i="3"/>
  <c r="P14" i="3"/>
  <c r="S13" i="3"/>
  <c r="N13" i="3"/>
  <c r="P12" i="3"/>
  <c r="S11" i="3"/>
  <c r="N11" i="3"/>
  <c r="P10" i="3"/>
  <c r="S9" i="3"/>
  <c r="N9" i="3"/>
  <c r="P8" i="3"/>
  <c r="N7" i="3"/>
  <c r="P6" i="3"/>
  <c r="R42" i="3"/>
  <c r="R41" i="3"/>
  <c r="R40" i="3"/>
  <c r="R39" i="3"/>
  <c r="R38" i="3"/>
  <c r="R37" i="3"/>
  <c r="R36" i="3"/>
  <c r="R35" i="3"/>
  <c r="R34" i="3"/>
  <c r="R33" i="3"/>
  <c r="R32" i="3"/>
  <c r="R31" i="3"/>
  <c r="R30" i="3"/>
  <c r="R29" i="3"/>
  <c r="R28" i="3"/>
  <c r="R27" i="3"/>
  <c r="R26" i="3"/>
  <c r="R25" i="3"/>
  <c r="N48" i="3"/>
  <c r="O44" i="3"/>
  <c r="S44" i="3"/>
  <c r="S49" i="3"/>
  <c r="O49" i="3"/>
  <c r="S48" i="3"/>
  <c r="O48" i="3"/>
  <c r="S47" i="3"/>
  <c r="O47" i="3"/>
  <c r="S46" i="3"/>
  <c r="O46" i="3"/>
  <c r="Q5" i="3"/>
  <c r="M23" i="3"/>
  <c r="Q23" i="3"/>
  <c r="T42" i="3"/>
  <c r="P42" i="3"/>
  <c r="T41" i="3"/>
  <c r="P41" i="3"/>
  <c r="T40" i="3"/>
  <c r="P40" i="3"/>
  <c r="T39" i="3"/>
  <c r="P39" i="3"/>
  <c r="T38" i="3"/>
  <c r="P38" i="3"/>
  <c r="T37" i="3"/>
  <c r="P37" i="3"/>
  <c r="T36" i="3"/>
  <c r="P36" i="3"/>
  <c r="T35" i="3"/>
  <c r="P35" i="3"/>
  <c r="T34" i="3"/>
  <c r="P34" i="3"/>
  <c r="T33" i="3"/>
  <c r="P33" i="3"/>
  <c r="T32" i="3"/>
  <c r="P32" i="3"/>
  <c r="T31" i="3"/>
  <c r="P31" i="3"/>
  <c r="T30" i="3"/>
  <c r="P30" i="3"/>
  <c r="T29" i="3"/>
  <c r="P29" i="3"/>
  <c r="T28" i="3"/>
  <c r="P28" i="3"/>
  <c r="T27" i="3"/>
  <c r="P27" i="3"/>
  <c r="T26" i="3"/>
  <c r="P26" i="3"/>
  <c r="T25" i="3"/>
  <c r="P25" i="3"/>
  <c r="T24" i="3"/>
  <c r="P24" i="3"/>
  <c r="M44" i="3"/>
  <c r="Q44" i="3"/>
  <c r="T49" i="3"/>
  <c r="P49" i="3"/>
  <c r="T48" i="3"/>
  <c r="P48" i="3"/>
  <c r="T47" i="3"/>
  <c r="P47" i="3"/>
  <c r="T46" i="3"/>
  <c r="P46" i="3"/>
  <c r="T45" i="3"/>
  <c r="P45" i="3"/>
  <c r="Q21" i="3"/>
  <c r="M21" i="3"/>
  <c r="Q20" i="3"/>
  <c r="M20" i="3"/>
  <c r="Q19" i="3"/>
  <c r="M19" i="3"/>
  <c r="Q18" i="3"/>
  <c r="M18" i="3"/>
  <c r="Q17" i="3"/>
  <c r="M17" i="3"/>
  <c r="Q16" i="3"/>
  <c r="M16" i="3"/>
  <c r="Q15" i="3"/>
  <c r="M15" i="3"/>
  <c r="Q14" i="3"/>
  <c r="M14" i="3"/>
  <c r="Q13" i="3"/>
  <c r="M13" i="3"/>
  <c r="Q12" i="3"/>
  <c r="M12" i="3"/>
  <c r="Q11" i="3"/>
  <c r="M11" i="3"/>
  <c r="Q10" i="3"/>
  <c r="M10" i="3"/>
  <c r="Q9" i="3"/>
  <c r="M9" i="3"/>
  <c r="Q8" i="3"/>
  <c r="M8" i="3"/>
  <c r="Q7" i="3"/>
  <c r="M7" i="3"/>
  <c r="Q42" i="3"/>
  <c r="M42" i="3"/>
  <c r="Q41" i="3"/>
  <c r="M41" i="3"/>
  <c r="Q40" i="3"/>
  <c r="M40" i="3"/>
  <c r="Q39" i="3"/>
  <c r="M39" i="3"/>
  <c r="Q38" i="3"/>
  <c r="M38" i="3"/>
  <c r="Q37" i="3"/>
  <c r="M37" i="3"/>
  <c r="Q36" i="3"/>
  <c r="M36" i="3"/>
  <c r="Q35" i="3"/>
  <c r="M35" i="3"/>
  <c r="Q34" i="3"/>
  <c r="M34" i="3"/>
  <c r="Q33" i="3"/>
  <c r="M33" i="3"/>
  <c r="Q32" i="3"/>
  <c r="M32" i="3"/>
  <c r="Q31" i="3"/>
  <c r="M31" i="3"/>
  <c r="Q30" i="3"/>
  <c r="M30" i="3"/>
  <c r="Q29" i="3"/>
  <c r="M29" i="3"/>
  <c r="Q28" i="3"/>
  <c r="M28" i="3"/>
  <c r="Q27" i="3"/>
  <c r="M27" i="3"/>
  <c r="Q26" i="3"/>
  <c r="M26" i="3"/>
  <c r="Q25" i="3"/>
  <c r="M25" i="3"/>
  <c r="Q49" i="3"/>
  <c r="M49" i="3"/>
  <c r="Q48" i="3"/>
  <c r="M48" i="3"/>
  <c r="Q47" i="3"/>
  <c r="M47" i="3"/>
  <c r="Q46" i="3"/>
  <c r="M46" i="3"/>
  <c r="K112" i="3" l="1" a="1"/>
  <c r="Q40" i="5"/>
  <c r="S40" i="5" s="1"/>
  <c r="U40" i="5" s="1"/>
  <c r="Q39" i="5"/>
  <c r="S39" i="5" s="1"/>
  <c r="U39" i="5" s="1"/>
  <c r="T121" i="5"/>
  <c r="V121" i="5"/>
  <c r="P121" i="5"/>
  <c r="Q121" i="5"/>
  <c r="K121" i="3" a="1"/>
  <c r="S121" i="5"/>
  <c r="K103" i="3" a="1"/>
  <c r="O121" i="5"/>
  <c r="A55" i="3" a="1"/>
  <c r="H85" i="5"/>
  <c r="N127" i="5" s="1"/>
  <c r="U121" i="5"/>
  <c r="B230" i="1" a="1"/>
  <c r="B230" i="1" s="1"/>
  <c r="C232" i="1" s="1"/>
  <c r="Q36" i="5"/>
  <c r="S36" i="5" s="1"/>
  <c r="U36" i="5" s="1"/>
  <c r="R36" i="5"/>
  <c r="T36" i="5" s="1"/>
  <c r="Q44" i="5"/>
  <c r="S44" i="5" s="1"/>
  <c r="U44" i="5" s="1"/>
  <c r="Q27" i="5"/>
  <c r="S27" i="5" s="1"/>
  <c r="U27" i="5" s="1"/>
  <c r="Q20" i="5"/>
  <c r="S20" i="5" s="1"/>
  <c r="U20" i="5" s="1"/>
  <c r="R20" i="5"/>
  <c r="T20" i="5" s="1"/>
  <c r="Q32" i="5"/>
  <c r="S32" i="5" s="1"/>
  <c r="U32" i="5" s="1"/>
  <c r="R32" i="5"/>
  <c r="T32" i="5" s="1"/>
  <c r="Q18" i="5"/>
  <c r="S18" i="5" s="1"/>
  <c r="U18" i="5" s="1"/>
  <c r="Q49" i="5"/>
  <c r="S49" i="5" s="1"/>
  <c r="U49" i="5" s="1"/>
  <c r="R49" i="5"/>
  <c r="T49" i="5" s="1"/>
  <c r="Q43" i="5"/>
  <c r="S43" i="5" s="1"/>
  <c r="U43" i="5" s="1"/>
  <c r="R43" i="5"/>
  <c r="T43" i="5" s="1"/>
  <c r="J85" i="5"/>
  <c r="N129" i="5" s="1"/>
  <c r="Q23" i="5"/>
  <c r="S23" i="5" s="1"/>
  <c r="U23" i="5" s="1"/>
  <c r="I85" i="5"/>
  <c r="N128" i="5" s="1"/>
  <c r="O133" i="5" s="1" a="1"/>
  <c r="Q28" i="5"/>
  <c r="S28" i="5" s="1"/>
  <c r="U28" i="5" s="1"/>
  <c r="Q19" i="5"/>
  <c r="S19" i="5" s="1"/>
  <c r="U19" i="5" s="1"/>
  <c r="Q48" i="5"/>
  <c r="S48" i="5" s="1"/>
  <c r="U48" i="5" s="1"/>
  <c r="Q35" i="5"/>
  <c r="S35" i="5" s="1"/>
  <c r="U35" i="5" s="1"/>
  <c r="Q31" i="5"/>
  <c r="S31" i="5" s="1"/>
  <c r="U31" i="5" s="1"/>
  <c r="Q47" i="5"/>
  <c r="S47" i="5" s="1"/>
  <c r="U47" i="5" s="1"/>
  <c r="Q29" i="5"/>
  <c r="S29" i="5" s="1"/>
  <c r="U29" i="5" s="1"/>
  <c r="Q45" i="5"/>
  <c r="S45" i="5" s="1"/>
  <c r="U45" i="5" s="1"/>
  <c r="Q30" i="5"/>
  <c r="S30" i="5" s="1"/>
  <c r="U30" i="5" s="1"/>
  <c r="Q46" i="5"/>
  <c r="S46" i="5" s="1"/>
  <c r="U46" i="5" s="1"/>
  <c r="Q25" i="5"/>
  <c r="S25" i="5" s="1"/>
  <c r="U25" i="5" s="1"/>
  <c r="Q41" i="5"/>
  <c r="S41" i="5" s="1"/>
  <c r="U41" i="5" s="1"/>
  <c r="Q26" i="5"/>
  <c r="S26" i="5" s="1"/>
  <c r="U26" i="5" s="1"/>
  <c r="Q42" i="5"/>
  <c r="S42" i="5" s="1"/>
  <c r="U42" i="5" s="1"/>
  <c r="Q21" i="5"/>
  <c r="S21" i="5" s="1"/>
  <c r="U21" i="5" s="1"/>
  <c r="Q37" i="5"/>
  <c r="S37" i="5" s="1"/>
  <c r="U37" i="5" s="1"/>
  <c r="Q22" i="5"/>
  <c r="S22" i="5" s="1"/>
  <c r="U22" i="5" s="1"/>
  <c r="Q38" i="5"/>
  <c r="S38" i="5" s="1"/>
  <c r="U38" i="5" s="1"/>
  <c r="Q33" i="5"/>
  <c r="S33" i="5" s="1"/>
  <c r="U33" i="5" s="1"/>
  <c r="Q34" i="5"/>
  <c r="S34" i="5" s="1"/>
  <c r="U34" i="5" s="1"/>
  <c r="F168" i="2"/>
  <c r="C121" i="2" a="1"/>
  <c r="I53" i="2" a="1"/>
  <c r="B189" i="1" a="1"/>
  <c r="B60" i="1" a="1"/>
  <c r="A73" i="3" a="1"/>
  <c r="C73" i="3" s="1"/>
  <c r="A64" i="3" a="1"/>
  <c r="O135" i="5" l="1"/>
  <c r="P135" i="5" s="1"/>
  <c r="O136" i="5"/>
  <c r="P136" i="5" s="1"/>
  <c r="O133" i="5"/>
  <c r="P133" i="5" s="1"/>
  <c r="O134" i="5"/>
  <c r="P134" i="5" s="1"/>
  <c r="M121" i="3"/>
  <c r="L126" i="3"/>
  <c r="M128" i="3"/>
  <c r="N128" i="3"/>
  <c r="L123" i="3"/>
  <c r="O128" i="3"/>
  <c r="M123" i="3"/>
  <c r="N125" i="3"/>
  <c r="K127" i="3"/>
  <c r="P127" i="3"/>
  <c r="N122" i="3"/>
  <c r="K128" i="3"/>
  <c r="O122" i="3"/>
  <c r="P124" i="3"/>
  <c r="O125" i="3"/>
  <c r="L127" i="3"/>
  <c r="P121" i="3"/>
  <c r="M127" i="3"/>
  <c r="K122" i="3"/>
  <c r="L124" i="3"/>
  <c r="M124" i="3"/>
  <c r="N126" i="3"/>
  <c r="L121" i="3"/>
  <c r="O126" i="3"/>
  <c r="P126" i="3"/>
  <c r="N121" i="3"/>
  <c r="K121" i="3"/>
  <c r="K149" i="3" s="1" a="1"/>
  <c r="P123" i="3"/>
  <c r="O121" i="3"/>
  <c r="K124" i="3"/>
  <c r="L122" i="3"/>
  <c r="M126" i="3"/>
  <c r="O123" i="3"/>
  <c r="K125" i="3"/>
  <c r="P128" i="3"/>
  <c r="K123" i="3"/>
  <c r="K126" i="3"/>
  <c r="O127" i="3"/>
  <c r="M122" i="3"/>
  <c r="M125" i="3"/>
  <c r="L128" i="3"/>
  <c r="P125" i="3"/>
  <c r="O124" i="3"/>
  <c r="N123" i="3"/>
  <c r="P122" i="3"/>
  <c r="N127" i="3"/>
  <c r="L125" i="3"/>
  <c r="N124" i="3"/>
  <c r="T50" i="5"/>
  <c r="D55" i="3"/>
  <c r="J62" i="3"/>
  <c r="L60" i="3"/>
  <c r="N58" i="3"/>
  <c r="P56" i="3"/>
  <c r="A55" i="3"/>
  <c r="D61" i="3"/>
  <c r="F59" i="3"/>
  <c r="H57" i="3"/>
  <c r="J55" i="3"/>
  <c r="M61" i="3"/>
  <c r="O59" i="3"/>
  <c r="Q57" i="3"/>
  <c r="B56" i="3"/>
  <c r="A62" i="3"/>
  <c r="C60" i="3"/>
  <c r="E58" i="3"/>
  <c r="G56" i="3"/>
  <c r="F62" i="3"/>
  <c r="H60" i="3"/>
  <c r="J58" i="3"/>
  <c r="L56" i="3"/>
  <c r="O62" i="3"/>
  <c r="Q60" i="3"/>
  <c r="B59" i="3"/>
  <c r="D57" i="3"/>
  <c r="F55" i="3"/>
  <c r="I61" i="3"/>
  <c r="K59" i="3"/>
  <c r="M57" i="3"/>
  <c r="O55" i="3"/>
  <c r="N61" i="3"/>
  <c r="P59" i="3"/>
  <c r="A58" i="3"/>
  <c r="C56" i="3"/>
  <c r="B62" i="3"/>
  <c r="D60" i="3"/>
  <c r="F58" i="3"/>
  <c r="H56" i="3"/>
  <c r="K62" i="3"/>
  <c r="M60" i="3"/>
  <c r="O58" i="3"/>
  <c r="Q56" i="3"/>
  <c r="B55" i="3"/>
  <c r="E61" i="3"/>
  <c r="G59" i="3"/>
  <c r="I57" i="3"/>
  <c r="K55" i="3"/>
  <c r="J61" i="3"/>
  <c r="L59" i="3"/>
  <c r="N57" i="3"/>
  <c r="P55" i="3"/>
  <c r="O61" i="3"/>
  <c r="Q59" i="3"/>
  <c r="B58" i="3"/>
  <c r="D56" i="3"/>
  <c r="G62" i="3"/>
  <c r="I60" i="3"/>
  <c r="K58" i="3"/>
  <c r="M56" i="3"/>
  <c r="P62" i="3"/>
  <c r="A61" i="3"/>
  <c r="C59" i="3"/>
  <c r="E57" i="3"/>
  <c r="G55" i="3"/>
  <c r="F61" i="3"/>
  <c r="H59" i="3"/>
  <c r="J57" i="3"/>
  <c r="L55" i="3"/>
  <c r="N62" i="3"/>
  <c r="P60" i="3"/>
  <c r="A59" i="3"/>
  <c r="C57" i="3"/>
  <c r="E55" i="3"/>
  <c r="H61" i="3"/>
  <c r="J59" i="3"/>
  <c r="L57" i="3"/>
  <c r="N55" i="3"/>
  <c r="Q61" i="3"/>
  <c r="B60" i="3"/>
  <c r="D58" i="3"/>
  <c r="F56" i="3"/>
  <c r="E62" i="3"/>
  <c r="G60" i="3"/>
  <c r="I58" i="3"/>
  <c r="K56" i="3"/>
  <c r="E59" i="3"/>
  <c r="P61" i="3"/>
  <c r="I56" i="3"/>
  <c r="F60" i="3"/>
  <c r="M62" i="3"/>
  <c r="F57" i="3"/>
  <c r="O57" i="3"/>
  <c r="L61" i="3"/>
  <c r="E56" i="3"/>
  <c r="P58" i="3"/>
  <c r="I62" i="3"/>
  <c r="B57" i="3"/>
  <c r="Q62" i="3"/>
  <c r="K57" i="3"/>
  <c r="E60" i="3"/>
  <c r="A56" i="3"/>
  <c r="L58" i="3"/>
  <c r="B61" i="3"/>
  <c r="O56" i="3"/>
  <c r="J60" i="3"/>
  <c r="K61" i="3"/>
  <c r="G57" i="3"/>
  <c r="A60" i="3"/>
  <c r="L62" i="3"/>
  <c r="H58" i="3"/>
  <c r="O60" i="3"/>
  <c r="H55" i="3"/>
  <c r="C62" i="3"/>
  <c r="M58" i="3"/>
  <c r="G61" i="3"/>
  <c r="Q55" i="3"/>
  <c r="N59" i="3"/>
  <c r="H62" i="3"/>
  <c r="A57" i="3"/>
  <c r="K60" i="3"/>
  <c r="M59" i="3"/>
  <c r="I55" i="3"/>
  <c r="C58" i="3"/>
  <c r="J56" i="3"/>
  <c r="Q58" i="3"/>
  <c r="I59" i="3"/>
  <c r="C55" i="3"/>
  <c r="C61" i="3"/>
  <c r="M55" i="3"/>
  <c r="G58" i="3"/>
  <c r="D62" i="3"/>
  <c r="N56" i="3"/>
  <c r="D59" i="3"/>
  <c r="N60" i="3"/>
  <c r="P57" i="3"/>
  <c r="F78" i="3"/>
  <c r="A80" i="3"/>
  <c r="M103" i="3"/>
  <c r="U109" i="3"/>
  <c r="W107" i="3"/>
  <c r="Y105" i="3"/>
  <c r="AA103" i="3"/>
  <c r="Y108" i="3"/>
  <c r="Y104" i="3"/>
  <c r="M110" i="3"/>
  <c r="O108" i="3"/>
  <c r="Q106" i="3"/>
  <c r="AA110" i="3"/>
  <c r="M109" i="3"/>
  <c r="O107" i="3"/>
  <c r="Q105" i="3"/>
  <c r="S103" i="3"/>
  <c r="Z107" i="3"/>
  <c r="Z103" i="3"/>
  <c r="V109" i="3"/>
  <c r="X107" i="3"/>
  <c r="X109" i="3"/>
  <c r="Z108" i="3"/>
  <c r="K107" i="3"/>
  <c r="M105" i="3"/>
  <c r="O103" i="3"/>
  <c r="R107" i="3"/>
  <c r="N103" i="3"/>
  <c r="R109" i="3"/>
  <c r="T107" i="3"/>
  <c r="Y109" i="3"/>
  <c r="AA107" i="3"/>
  <c r="L106" i="3"/>
  <c r="N104" i="3"/>
  <c r="P109" i="3"/>
  <c r="P105" i="3"/>
  <c r="Q110" i="3"/>
  <c r="S108" i="3"/>
  <c r="U106" i="3"/>
  <c r="R108" i="3"/>
  <c r="V104" i="3"/>
  <c r="O106" i="3"/>
  <c r="AA108" i="3"/>
  <c r="V105" i="3"/>
  <c r="X103" i="3"/>
  <c r="U108" i="3"/>
  <c r="U104" i="3"/>
  <c r="N110" i="3"/>
  <c r="P108" i="3"/>
  <c r="R106" i="3"/>
  <c r="T104" i="3"/>
  <c r="N108" i="3"/>
  <c r="R104" i="3"/>
  <c r="X105" i="3"/>
  <c r="W108" i="3"/>
  <c r="R105" i="3"/>
  <c r="T103" i="3"/>
  <c r="M108" i="3"/>
  <c r="M104" i="3"/>
  <c r="AA109" i="3"/>
  <c r="L108" i="3"/>
  <c r="N106" i="3"/>
  <c r="P104" i="3"/>
  <c r="S107" i="3"/>
  <c r="W103" i="3"/>
  <c r="Q104" i="3"/>
  <c r="K108" i="3"/>
  <c r="N105" i="3"/>
  <c r="P103" i="3"/>
  <c r="V107" i="3"/>
  <c r="V103" i="3"/>
  <c r="W109" i="3"/>
  <c r="Y107" i="3"/>
  <c r="AA105" i="3"/>
  <c r="L104" i="3"/>
  <c r="AA106" i="3"/>
  <c r="X106" i="3"/>
  <c r="K103" i="3"/>
  <c r="P110" i="3"/>
  <c r="P107" i="3"/>
  <c r="AA104" i="3"/>
  <c r="L103" i="3"/>
  <c r="N107" i="3"/>
  <c r="R103" i="3"/>
  <c r="S109" i="3"/>
  <c r="U107" i="3"/>
  <c r="W105" i="3"/>
  <c r="Y103" i="3"/>
  <c r="X110" i="3"/>
  <c r="T106" i="3"/>
  <c r="S110" i="3"/>
  <c r="Y110" i="3"/>
  <c r="L107" i="3"/>
  <c r="W104" i="3"/>
  <c r="W110" i="3"/>
  <c r="W106" i="3"/>
  <c r="T110" i="3"/>
  <c r="O109" i="3"/>
  <c r="Q107" i="3"/>
  <c r="S105" i="3"/>
  <c r="U103" i="3"/>
  <c r="U105" i="3"/>
  <c r="Q108" i="3"/>
  <c r="M106" i="3"/>
  <c r="O104" i="3"/>
  <c r="T105" i="3"/>
  <c r="V110" i="3"/>
  <c r="Z106" i="3"/>
  <c r="L110" i="3"/>
  <c r="P106" i="3"/>
  <c r="K110" i="3"/>
  <c r="U110" i="3"/>
  <c r="Y106" i="3"/>
  <c r="S104" i="3"/>
  <c r="O110" i="3"/>
  <c r="K106" i="3"/>
  <c r="Z110" i="3"/>
  <c r="K109" i="3"/>
  <c r="M107" i="3"/>
  <c r="O105" i="3"/>
  <c r="Q103" i="3"/>
  <c r="Q109" i="3"/>
  <c r="Z109" i="3"/>
  <c r="T109" i="3"/>
  <c r="X108" i="3"/>
  <c r="K105" i="3"/>
  <c r="L105" i="3"/>
  <c r="V108" i="3"/>
  <c r="R110" i="3"/>
  <c r="Z104" i="3"/>
  <c r="T108" i="3"/>
  <c r="S106" i="3"/>
  <c r="V106" i="3"/>
  <c r="N109" i="3"/>
  <c r="X104" i="3"/>
  <c r="Z105" i="3"/>
  <c r="K104" i="3"/>
  <c r="L109" i="3"/>
  <c r="M112" i="3"/>
  <c r="X117" i="3"/>
  <c r="V119" i="3"/>
  <c r="AD117" i="3"/>
  <c r="R116" i="3"/>
  <c r="Z114" i="3"/>
  <c r="N113" i="3"/>
  <c r="S119" i="3"/>
  <c r="AA117" i="3"/>
  <c r="O116" i="3"/>
  <c r="W114" i="3"/>
  <c r="K113" i="3"/>
  <c r="L119" i="3"/>
  <c r="L116" i="3"/>
  <c r="L114" i="3"/>
  <c r="T112" i="3"/>
  <c r="AC118" i="3"/>
  <c r="Q117" i="3"/>
  <c r="Y115" i="3"/>
  <c r="M114" i="3"/>
  <c r="U112" i="3"/>
  <c r="P117" i="3"/>
  <c r="R119" i="3"/>
  <c r="AB116" i="3"/>
  <c r="N119" i="3"/>
  <c r="V117" i="3"/>
  <c r="AD115" i="3"/>
  <c r="R114" i="3"/>
  <c r="Z112" i="3"/>
  <c r="K119" i="3"/>
  <c r="S117" i="3"/>
  <c r="AA115" i="3"/>
  <c r="O114" i="3"/>
  <c r="W112" i="3"/>
  <c r="P118" i="3"/>
  <c r="T115" i="3"/>
  <c r="X113" i="3"/>
  <c r="L112" i="3"/>
  <c r="U118" i="3"/>
  <c r="AC116" i="3"/>
  <c r="Q115" i="3"/>
  <c r="Y113" i="3"/>
  <c r="X119" i="3"/>
  <c r="T116" i="3"/>
  <c r="AD118" i="3"/>
  <c r="R117" i="3"/>
  <c r="Z115" i="3"/>
  <c r="N114" i="3"/>
  <c r="V112" i="3"/>
  <c r="AA118" i="3"/>
  <c r="O117" i="3"/>
  <c r="W115" i="3"/>
  <c r="K114" i="3"/>
  <c r="S112" i="3"/>
  <c r="AB117" i="3"/>
  <c r="P115" i="3"/>
  <c r="T113" i="3"/>
  <c r="AC119" i="3"/>
  <c r="Q118" i="3"/>
  <c r="Y116" i="3"/>
  <c r="M115" i="3"/>
  <c r="U113" i="3"/>
  <c r="L118" i="3"/>
  <c r="Z119" i="3"/>
  <c r="N118" i="3"/>
  <c r="V116" i="3"/>
  <c r="AD114" i="3"/>
  <c r="R113" i="3"/>
  <c r="W119" i="3"/>
  <c r="K118" i="3"/>
  <c r="S116" i="3"/>
  <c r="AA114" i="3"/>
  <c r="O113" i="3"/>
  <c r="T119" i="3"/>
  <c r="P116" i="3"/>
  <c r="T114" i="3"/>
  <c r="X112" i="3"/>
  <c r="M119" i="3"/>
  <c r="U117" i="3"/>
  <c r="AC115" i="3"/>
  <c r="Q114" i="3"/>
  <c r="Y112" i="3"/>
  <c r="AB115" i="3"/>
  <c r="AD116" i="3"/>
  <c r="Z113" i="3"/>
  <c r="S118" i="3"/>
  <c r="O115" i="3"/>
  <c r="K112" i="3"/>
  <c r="AB114" i="3"/>
  <c r="U119" i="3"/>
  <c r="Q116" i="3"/>
  <c r="M113" i="3"/>
  <c r="P114" i="3"/>
  <c r="Z116" i="3"/>
  <c r="V113" i="3"/>
  <c r="O118" i="3"/>
  <c r="K115" i="3"/>
  <c r="AB119" i="3"/>
  <c r="X114" i="3"/>
  <c r="Q119" i="3"/>
  <c r="M116" i="3"/>
  <c r="AC112" i="3"/>
  <c r="AD119" i="3"/>
  <c r="N116" i="3"/>
  <c r="AD112" i="3"/>
  <c r="W117" i="3"/>
  <c r="S114" i="3"/>
  <c r="X118" i="3"/>
  <c r="AB113" i="3"/>
  <c r="Y118" i="3"/>
  <c r="U115" i="3"/>
  <c r="Q112" i="3"/>
  <c r="W118" i="3"/>
  <c r="Y119" i="3"/>
  <c r="Z118" i="3"/>
  <c r="V115" i="3"/>
  <c r="R112" i="3"/>
  <c r="K117" i="3"/>
  <c r="AA113" i="3"/>
  <c r="T117" i="3"/>
  <c r="P113" i="3"/>
  <c r="M118" i="3"/>
  <c r="AC114" i="3"/>
  <c r="T118" i="3"/>
  <c r="O112" i="3"/>
  <c r="U116" i="3"/>
  <c r="V118" i="3"/>
  <c r="R115" i="3"/>
  <c r="N112" i="3"/>
  <c r="AA116" i="3"/>
  <c r="W113" i="3"/>
  <c r="L117" i="3"/>
  <c r="L113" i="3"/>
  <c r="AC117" i="3"/>
  <c r="Y114" i="3"/>
  <c r="AB118" i="3"/>
  <c r="Z117" i="3"/>
  <c r="O119" i="3"/>
  <c r="AA112" i="3"/>
  <c r="P112" i="3"/>
  <c r="AC113" i="3"/>
  <c r="AD113" i="3"/>
  <c r="L115" i="3"/>
  <c r="P119" i="3"/>
  <c r="R118" i="3"/>
  <c r="N115" i="3"/>
  <c r="AA119" i="3"/>
  <c r="W116" i="3"/>
  <c r="S113" i="3"/>
  <c r="X116" i="3"/>
  <c r="AB112" i="3"/>
  <c r="Y117" i="3"/>
  <c r="U114" i="3"/>
  <c r="V114" i="3"/>
  <c r="K116" i="3"/>
  <c r="X115" i="3"/>
  <c r="M117" i="3"/>
  <c r="Q113" i="3"/>
  <c r="S115" i="3"/>
  <c r="N117" i="3"/>
  <c r="U50" i="5"/>
  <c r="T51" i="5" s="1"/>
  <c r="C122" i="2"/>
  <c r="D121" i="2"/>
  <c r="D122" i="2"/>
  <c r="C121" i="2"/>
  <c r="I54" i="2"/>
  <c r="J53" i="2"/>
  <c r="J54" i="2"/>
  <c r="I53" i="2"/>
  <c r="D189" i="1"/>
  <c r="C194" i="1"/>
  <c r="H191" i="1"/>
  <c r="F189" i="1"/>
  <c r="H192" i="1"/>
  <c r="E195" i="1"/>
  <c r="C193" i="1"/>
  <c r="H190" i="1"/>
  <c r="G195" i="1"/>
  <c r="C191" i="1"/>
  <c r="E194" i="1"/>
  <c r="C192" i="1"/>
  <c r="H189" i="1"/>
  <c r="G194" i="1"/>
  <c r="E192" i="1"/>
  <c r="C190" i="1"/>
  <c r="B194" i="1"/>
  <c r="B190" i="1"/>
  <c r="G193" i="1"/>
  <c r="E191" i="1"/>
  <c r="C189" i="1"/>
  <c r="D192" i="1"/>
  <c r="B195" i="1"/>
  <c r="G192" i="1"/>
  <c r="E190" i="1"/>
  <c r="D195" i="1"/>
  <c r="B193" i="1"/>
  <c r="G190" i="1"/>
  <c r="C195" i="1"/>
  <c r="F190" i="1"/>
  <c r="D194" i="1"/>
  <c r="B192" i="1"/>
  <c r="G189" i="1"/>
  <c r="E193" i="1"/>
  <c r="F195" i="1"/>
  <c r="D193" i="1"/>
  <c r="B191" i="1"/>
  <c r="H195" i="1"/>
  <c r="F193" i="1"/>
  <c r="D191" i="1"/>
  <c r="B189" i="1"/>
  <c r="G191" i="1"/>
  <c r="H194" i="1"/>
  <c r="F192" i="1"/>
  <c r="D190" i="1"/>
  <c r="F194" i="1"/>
  <c r="E189" i="1"/>
  <c r="H193" i="1"/>
  <c r="F191" i="1"/>
  <c r="D60" i="1"/>
  <c r="H66" i="1"/>
  <c r="F64" i="1"/>
  <c r="D62" i="1"/>
  <c r="B60" i="1"/>
  <c r="D63" i="1"/>
  <c r="H65" i="1"/>
  <c r="F63" i="1"/>
  <c r="D61" i="1"/>
  <c r="B65" i="1"/>
  <c r="B61" i="1"/>
  <c r="H64" i="1"/>
  <c r="F62" i="1"/>
  <c r="G65" i="1"/>
  <c r="E63" i="1"/>
  <c r="C61" i="1"/>
  <c r="F65" i="1"/>
  <c r="E60" i="1"/>
  <c r="G64" i="1"/>
  <c r="E62" i="1"/>
  <c r="C60" i="1"/>
  <c r="G62" i="1"/>
  <c r="B66" i="1"/>
  <c r="G63" i="1"/>
  <c r="E61" i="1"/>
  <c r="C65" i="1"/>
  <c r="H62" i="1"/>
  <c r="F60" i="1"/>
  <c r="E64" i="1"/>
  <c r="E66" i="1"/>
  <c r="C64" i="1"/>
  <c r="H61" i="1"/>
  <c r="C66" i="1"/>
  <c r="F61" i="1"/>
  <c r="E65" i="1"/>
  <c r="C63" i="1"/>
  <c r="H60" i="1"/>
  <c r="D66" i="1"/>
  <c r="B64" i="1"/>
  <c r="G61" i="1"/>
  <c r="G66" i="1"/>
  <c r="C62" i="1"/>
  <c r="D65" i="1"/>
  <c r="B63" i="1"/>
  <c r="G60" i="1"/>
  <c r="H63" i="1"/>
  <c r="F66" i="1"/>
  <c r="D64" i="1"/>
  <c r="B62" i="1"/>
  <c r="A74" i="3"/>
  <c r="B78" i="3"/>
  <c r="B73" i="3"/>
  <c r="E77" i="3"/>
  <c r="E80" i="3"/>
  <c r="B79" i="3"/>
  <c r="D79" i="3"/>
  <c r="B75" i="3"/>
  <c r="E75" i="3"/>
  <c r="C74" i="3"/>
  <c r="F75" i="3"/>
  <c r="E76" i="3"/>
  <c r="B77" i="3"/>
  <c r="D80" i="3"/>
  <c r="C80" i="3"/>
  <c r="D75" i="3"/>
  <c r="D77" i="3"/>
  <c r="F74" i="3"/>
  <c r="D74" i="3"/>
  <c r="C76" i="3"/>
  <c r="E78" i="3"/>
  <c r="A77" i="3"/>
  <c r="D78" i="3"/>
  <c r="C79" i="3"/>
  <c r="A73" i="3"/>
  <c r="E73" i="3"/>
  <c r="A76" i="3"/>
  <c r="F80" i="3"/>
  <c r="F73" i="3"/>
  <c r="E74" i="3"/>
  <c r="F79" i="3"/>
  <c r="A79" i="3"/>
  <c r="B80" i="3"/>
  <c r="E79" i="3"/>
  <c r="B74" i="3"/>
  <c r="B76" i="3"/>
  <c r="C78" i="3"/>
  <c r="A78" i="3"/>
  <c r="D73" i="3"/>
  <c r="A75" i="3"/>
  <c r="D76" i="3"/>
  <c r="C77" i="3"/>
  <c r="F76" i="3"/>
  <c r="C75" i="3"/>
  <c r="F77" i="3"/>
  <c r="C64" i="3"/>
  <c r="L71" i="3"/>
  <c r="D70" i="3"/>
  <c r="P68" i="3"/>
  <c r="D67" i="3"/>
  <c r="P65" i="3"/>
  <c r="L64" i="3"/>
  <c r="I71" i="3"/>
  <c r="M70" i="3"/>
  <c r="Q69" i="3"/>
  <c r="A69" i="3"/>
  <c r="E68" i="3"/>
  <c r="I67" i="3"/>
  <c r="M66" i="3"/>
  <c r="Q65" i="3"/>
  <c r="A65" i="3"/>
  <c r="E64" i="3"/>
  <c r="J71" i="3"/>
  <c r="N70" i="3"/>
  <c r="R69" i="3"/>
  <c r="B69" i="3"/>
  <c r="F68" i="3"/>
  <c r="J67" i="3"/>
  <c r="N66" i="3"/>
  <c r="R65" i="3"/>
  <c r="B65" i="3"/>
  <c r="F64" i="3"/>
  <c r="T70" i="3"/>
  <c r="T68" i="3"/>
  <c r="H67" i="3"/>
  <c r="H65" i="3"/>
  <c r="O71" i="3"/>
  <c r="S70" i="3"/>
  <c r="C70" i="3"/>
  <c r="G69" i="3"/>
  <c r="K68" i="3"/>
  <c r="O67" i="3"/>
  <c r="S66" i="3"/>
  <c r="C66" i="3"/>
  <c r="G65" i="3"/>
  <c r="K64" i="3"/>
  <c r="T71" i="3"/>
  <c r="H70" i="3"/>
  <c r="D69" i="3"/>
  <c r="P67" i="3"/>
  <c r="D66" i="3"/>
  <c r="T64" i="3"/>
  <c r="M71" i="3"/>
  <c r="Q70" i="3"/>
  <c r="A70" i="3"/>
  <c r="E69" i="3"/>
  <c r="I68" i="3"/>
  <c r="M67" i="3"/>
  <c r="Q66" i="3"/>
  <c r="A66" i="3"/>
  <c r="E65" i="3"/>
  <c r="I64" i="3"/>
  <c r="N71" i="3"/>
  <c r="R70" i="3"/>
  <c r="B70" i="3"/>
  <c r="F69" i="3"/>
  <c r="J68" i="3"/>
  <c r="N67" i="3"/>
  <c r="R66" i="3"/>
  <c r="B66" i="3"/>
  <c r="F65" i="3"/>
  <c r="J64" i="3"/>
  <c r="H71" i="3"/>
  <c r="H69" i="3"/>
  <c r="L67" i="3"/>
  <c r="T65" i="3"/>
  <c r="S71" i="3"/>
  <c r="C71" i="3"/>
  <c r="G70" i="3"/>
  <c r="K69" i="3"/>
  <c r="O68" i="3"/>
  <c r="S67" i="3"/>
  <c r="C67" i="3"/>
  <c r="G66" i="3"/>
  <c r="K65" i="3"/>
  <c r="O64" i="3"/>
  <c r="D71" i="3"/>
  <c r="L68" i="3"/>
  <c r="L65" i="3"/>
  <c r="E71" i="3"/>
  <c r="M69" i="3"/>
  <c r="E67" i="3"/>
  <c r="M65" i="3"/>
  <c r="A64" i="3"/>
  <c r="J70" i="3"/>
  <c r="R68" i="3"/>
  <c r="F67" i="3"/>
  <c r="N65" i="3"/>
  <c r="B64" i="3"/>
  <c r="H68" i="3"/>
  <c r="P64" i="3"/>
  <c r="O70" i="3"/>
  <c r="C69" i="3"/>
  <c r="K67" i="3"/>
  <c r="S65" i="3"/>
  <c r="G64" i="3"/>
  <c r="P69" i="3"/>
  <c r="P66" i="3"/>
  <c r="H64" i="3"/>
  <c r="I70" i="3"/>
  <c r="Q68" i="3"/>
  <c r="A68" i="3"/>
  <c r="I66" i="3"/>
  <c r="Q64" i="3"/>
  <c r="F71" i="3"/>
  <c r="N69" i="3"/>
  <c r="B68" i="3"/>
  <c r="J66" i="3"/>
  <c r="R64" i="3"/>
  <c r="L70" i="3"/>
  <c r="T66" i="3"/>
  <c r="K71" i="3"/>
  <c r="S69" i="3"/>
  <c r="G68" i="3"/>
  <c r="O66" i="3"/>
  <c r="C65" i="3"/>
  <c r="P70" i="3"/>
  <c r="L69" i="3"/>
  <c r="D68" i="3"/>
  <c r="L66" i="3"/>
  <c r="D65" i="3"/>
  <c r="Q71" i="3"/>
  <c r="A71" i="3"/>
  <c r="E70" i="3"/>
  <c r="I69" i="3"/>
  <c r="M68" i="3"/>
  <c r="Q67" i="3"/>
  <c r="A67" i="3"/>
  <c r="E66" i="3"/>
  <c r="I65" i="3"/>
  <c r="M64" i="3"/>
  <c r="R71" i="3"/>
  <c r="B71" i="3"/>
  <c r="F70" i="3"/>
  <c r="J69" i="3"/>
  <c r="N68" i="3"/>
  <c r="R67" i="3"/>
  <c r="B67" i="3"/>
  <c r="F66" i="3"/>
  <c r="J65" i="3"/>
  <c r="N64" i="3"/>
  <c r="P71" i="3"/>
  <c r="T69" i="3"/>
  <c r="T67" i="3"/>
  <c r="H66" i="3"/>
  <c r="D64" i="3"/>
  <c r="G71" i="3"/>
  <c r="K70" i="3"/>
  <c r="O69" i="3"/>
  <c r="S68" i="3"/>
  <c r="C68" i="3"/>
  <c r="G67" i="3"/>
  <c r="K66" i="3"/>
  <c r="O65" i="3"/>
  <c r="S64" i="3"/>
  <c r="K140" i="3" l="1" a="1"/>
  <c r="M149" i="3"/>
  <c r="K156" i="3"/>
  <c r="P156" i="3"/>
  <c r="P152" i="3"/>
  <c r="R156" i="3"/>
  <c r="R152" i="3"/>
  <c r="O156" i="3"/>
  <c r="Q156" i="3"/>
  <c r="Q152" i="3"/>
  <c r="K155" i="3"/>
  <c r="L156" i="3"/>
  <c r="L152" i="3"/>
  <c r="N156" i="3"/>
  <c r="N152" i="3"/>
  <c r="O155" i="3"/>
  <c r="M156" i="3"/>
  <c r="M152" i="3"/>
  <c r="O154" i="3"/>
  <c r="P155" i="3"/>
  <c r="P151" i="3"/>
  <c r="R155" i="3"/>
  <c r="R151" i="3"/>
  <c r="K154" i="3"/>
  <c r="Q155" i="3"/>
  <c r="Q151" i="3"/>
  <c r="O153" i="3"/>
  <c r="L155" i="3"/>
  <c r="L151" i="3"/>
  <c r="N155" i="3"/>
  <c r="N151" i="3"/>
  <c r="K153" i="3"/>
  <c r="M155" i="3"/>
  <c r="M151" i="3"/>
  <c r="K149" i="3"/>
  <c r="L153" i="3"/>
  <c r="L149" i="3"/>
  <c r="N153" i="3"/>
  <c r="N149" i="3"/>
  <c r="O149" i="3"/>
  <c r="M153" i="3"/>
  <c r="P153" i="3"/>
  <c r="N150" i="3"/>
  <c r="Q150" i="3"/>
  <c r="P150" i="3"/>
  <c r="R149" i="3"/>
  <c r="M150" i="3"/>
  <c r="L150" i="3"/>
  <c r="K152" i="3"/>
  <c r="Q149" i="3"/>
  <c r="R150" i="3"/>
  <c r="O152" i="3"/>
  <c r="P149" i="3"/>
  <c r="K151" i="3"/>
  <c r="L154" i="3"/>
  <c r="O151" i="3"/>
  <c r="R154" i="3"/>
  <c r="K150" i="3"/>
  <c r="P154" i="3"/>
  <c r="R153" i="3"/>
  <c r="M154" i="3"/>
  <c r="Q153" i="3"/>
  <c r="O150" i="3"/>
  <c r="N154" i="3"/>
  <c r="Q154" i="3"/>
  <c r="K131" i="3" a="1"/>
  <c r="M53" i="2" a="1"/>
  <c r="C124" i="2" a="1"/>
  <c r="B198" i="1" a="1"/>
  <c r="J60" i="1" a="1"/>
  <c r="J83" i="3" a="1"/>
  <c r="Q85" i="3" s="1"/>
  <c r="A93" i="3" a="1"/>
  <c r="A83" i="3" a="1"/>
  <c r="M131" i="3" l="1"/>
  <c r="O135" i="3"/>
  <c r="P136" i="3"/>
  <c r="P132" i="3"/>
  <c r="R136" i="3"/>
  <c r="R132" i="3"/>
  <c r="K134" i="3"/>
  <c r="M137" i="3"/>
  <c r="M133" i="3"/>
  <c r="O134" i="3"/>
  <c r="L136" i="3"/>
  <c r="L132" i="3"/>
  <c r="N136" i="3"/>
  <c r="N132" i="3"/>
  <c r="O133" i="3"/>
  <c r="Q136" i="3"/>
  <c r="Q132" i="3"/>
  <c r="K133" i="3"/>
  <c r="P135" i="3"/>
  <c r="P131" i="3"/>
  <c r="R135" i="3"/>
  <c r="R131" i="3"/>
  <c r="O132" i="3"/>
  <c r="M136" i="3"/>
  <c r="M132" i="3"/>
  <c r="K131" i="3"/>
  <c r="L135" i="3"/>
  <c r="L131" i="3"/>
  <c r="N135" i="3"/>
  <c r="N131" i="3"/>
  <c r="K132" i="3"/>
  <c r="Q135" i="3"/>
  <c r="Q131" i="3"/>
  <c r="O136" i="3"/>
  <c r="L137" i="3"/>
  <c r="L133" i="3"/>
  <c r="N137" i="3"/>
  <c r="N133" i="3"/>
  <c r="K135" i="3"/>
  <c r="Q137" i="3"/>
  <c r="Q133" i="3"/>
  <c r="P137" i="3"/>
  <c r="N134" i="3"/>
  <c r="M135" i="3"/>
  <c r="P134" i="3"/>
  <c r="R133" i="3"/>
  <c r="Q134" i="3"/>
  <c r="L134" i="3"/>
  <c r="K138" i="3"/>
  <c r="M134" i="3"/>
  <c r="L138" i="3"/>
  <c r="P133" i="3"/>
  <c r="K137" i="3"/>
  <c r="M138" i="3"/>
  <c r="O138" i="3"/>
  <c r="R138" i="3"/>
  <c r="K136" i="3"/>
  <c r="P138" i="3"/>
  <c r="Q138" i="3"/>
  <c r="R134" i="3"/>
  <c r="O137" i="3"/>
  <c r="N138" i="3"/>
  <c r="O131" i="3"/>
  <c r="R137" i="3"/>
  <c r="M140" i="3"/>
  <c r="K146" i="3"/>
  <c r="L147" i="3"/>
  <c r="L143" i="3"/>
  <c r="N147" i="3"/>
  <c r="N143" i="3"/>
  <c r="O146" i="3"/>
  <c r="M147" i="3"/>
  <c r="M143" i="3"/>
  <c r="K145" i="3"/>
  <c r="P146" i="3"/>
  <c r="P142" i="3"/>
  <c r="R146" i="3"/>
  <c r="R142" i="3"/>
  <c r="O145" i="3"/>
  <c r="Q146" i="3"/>
  <c r="Q142" i="3"/>
  <c r="K144" i="3"/>
  <c r="L146" i="3"/>
  <c r="L142" i="3"/>
  <c r="N146" i="3"/>
  <c r="N142" i="3"/>
  <c r="O144" i="3"/>
  <c r="M146" i="3"/>
  <c r="M142" i="3"/>
  <c r="K143" i="3"/>
  <c r="P145" i="3"/>
  <c r="P141" i="3"/>
  <c r="R145" i="3"/>
  <c r="R141" i="3"/>
  <c r="O143" i="3"/>
  <c r="Q145" i="3"/>
  <c r="Q141" i="3"/>
  <c r="K147" i="3"/>
  <c r="P147" i="3"/>
  <c r="P143" i="3"/>
  <c r="R147" i="3"/>
  <c r="R143" i="3"/>
  <c r="O147" i="3"/>
  <c r="Q147" i="3"/>
  <c r="Q143" i="3"/>
  <c r="L144" i="3"/>
  <c r="R140" i="3"/>
  <c r="M141" i="3"/>
  <c r="L141" i="3"/>
  <c r="N140" i="3"/>
  <c r="Q140" i="3"/>
  <c r="P140" i="3"/>
  <c r="O142" i="3"/>
  <c r="M144" i="3"/>
  <c r="K142" i="3"/>
  <c r="L140" i="3"/>
  <c r="O141" i="3"/>
  <c r="P144" i="3"/>
  <c r="N141" i="3"/>
  <c r="K141" i="3"/>
  <c r="N145" i="3"/>
  <c r="O140" i="3"/>
  <c r="N144" i="3"/>
  <c r="Q144" i="3"/>
  <c r="K140" i="3"/>
  <c r="R144" i="3"/>
  <c r="M145" i="3"/>
  <c r="L145" i="3"/>
  <c r="M54" i="2"/>
  <c r="N53" i="2"/>
  <c r="N54" i="2"/>
  <c r="M53" i="2"/>
  <c r="C125" i="2"/>
  <c r="D124" i="2"/>
  <c r="D125" i="2"/>
  <c r="C124" i="2"/>
  <c r="D198" i="1"/>
  <c r="G204" i="1"/>
  <c r="E202" i="1"/>
  <c r="C200" i="1"/>
  <c r="D204" i="1"/>
  <c r="D200" i="1"/>
  <c r="C238" i="1" s="1"/>
  <c r="E204" i="1"/>
  <c r="C202" i="1"/>
  <c r="H199" i="1"/>
  <c r="H204" i="1"/>
  <c r="C242" i="1" s="1"/>
  <c r="F198" i="1"/>
  <c r="H202" i="1"/>
  <c r="F200" i="1"/>
  <c r="B203" i="1"/>
  <c r="G200" i="1"/>
  <c r="E198" i="1"/>
  <c r="H200" i="1"/>
  <c r="B198" i="1"/>
  <c r="C236" i="1" s="1"/>
  <c r="G202" i="1"/>
  <c r="E200" i="1"/>
  <c r="C198" i="1"/>
  <c r="E201" i="1"/>
  <c r="C239" i="1" s="1"/>
  <c r="E203" i="1"/>
  <c r="C201" i="1"/>
  <c r="H198" i="1"/>
  <c r="F203" i="1"/>
  <c r="D201" i="1"/>
  <c r="B199" i="1"/>
  <c r="B202" i="1"/>
  <c r="C199" i="1"/>
  <c r="C237" i="1" s="1"/>
  <c r="D203" i="1"/>
  <c r="B201" i="1"/>
  <c r="G198" i="1"/>
  <c r="F202" i="1"/>
  <c r="C240" i="1" s="1"/>
  <c r="B204" i="1"/>
  <c r="G201" i="1"/>
  <c r="E199" i="1"/>
  <c r="C204" i="1"/>
  <c r="H201" i="1"/>
  <c r="F199" i="1"/>
  <c r="C203" i="1"/>
  <c r="G199" i="1"/>
  <c r="H203" i="1"/>
  <c r="F201" i="1"/>
  <c r="D199" i="1"/>
  <c r="G203" i="1"/>
  <c r="C241" i="1" s="1"/>
  <c r="F204" i="1"/>
  <c r="D202" i="1"/>
  <c r="B200" i="1"/>
  <c r="L60" i="1"/>
  <c r="P66" i="1"/>
  <c r="N64" i="1"/>
  <c r="L62" i="1"/>
  <c r="J60" i="1"/>
  <c r="O62" i="1"/>
  <c r="P65" i="1"/>
  <c r="N63" i="1"/>
  <c r="L61" i="1"/>
  <c r="N65" i="1"/>
  <c r="M60" i="1"/>
  <c r="P64" i="1"/>
  <c r="N62" i="1"/>
  <c r="O65" i="1"/>
  <c r="M63" i="1"/>
  <c r="K61" i="1"/>
  <c r="J65" i="1"/>
  <c r="J61" i="1"/>
  <c r="O64" i="1"/>
  <c r="M62" i="1"/>
  <c r="K60" i="1"/>
  <c r="L63" i="1"/>
  <c r="J66" i="1"/>
  <c r="O63" i="1"/>
  <c r="M61" i="1"/>
  <c r="K65" i="1"/>
  <c r="P62" i="1"/>
  <c r="N60" i="1"/>
  <c r="P63" i="1"/>
  <c r="M66" i="1"/>
  <c r="K64" i="1"/>
  <c r="P61" i="1"/>
  <c r="O66" i="1"/>
  <c r="K62" i="1"/>
  <c r="M65" i="1"/>
  <c r="K63" i="1"/>
  <c r="P60" i="1"/>
  <c r="L66" i="1"/>
  <c r="J64" i="1"/>
  <c r="O61" i="1"/>
  <c r="K66" i="1"/>
  <c r="N61" i="1"/>
  <c r="L65" i="1"/>
  <c r="J63" i="1"/>
  <c r="O60" i="1"/>
  <c r="M64" i="1"/>
  <c r="N66" i="1"/>
  <c r="L64" i="1"/>
  <c r="J62" i="1"/>
  <c r="M88" i="3"/>
  <c r="L85" i="3"/>
  <c r="K85" i="3"/>
  <c r="P86" i="3"/>
  <c r="J90" i="3"/>
  <c r="O86" i="3"/>
  <c r="N90" i="3"/>
  <c r="P87" i="3"/>
  <c r="O85" i="3"/>
  <c r="L87" i="3"/>
  <c r="K87" i="3"/>
  <c r="L84" i="3"/>
  <c r="J85" i="3"/>
  <c r="K84" i="3"/>
  <c r="N85" i="3"/>
  <c r="L83" i="3"/>
  <c r="P85" i="3"/>
  <c r="O87" i="3"/>
  <c r="L89" i="3"/>
  <c r="K89" i="3"/>
  <c r="P88" i="3"/>
  <c r="M86" i="3"/>
  <c r="O88" i="3"/>
  <c r="Q86" i="3"/>
  <c r="J84" i="3"/>
  <c r="O89" i="3"/>
  <c r="N83" i="3"/>
  <c r="J83" i="3"/>
  <c r="L86" i="3"/>
  <c r="J89" i="3"/>
  <c r="K86" i="3"/>
  <c r="N89" i="3"/>
  <c r="J88" i="3"/>
  <c r="Q84" i="3"/>
  <c r="M87" i="3"/>
  <c r="P84" i="3"/>
  <c r="J86" i="3"/>
  <c r="O84" i="3"/>
  <c r="N86" i="3"/>
  <c r="P83" i="3"/>
  <c r="O83" i="3"/>
  <c r="Q88" i="3"/>
  <c r="K83" i="3"/>
  <c r="Q87" i="3"/>
  <c r="L90" i="3"/>
  <c r="Q89" i="3"/>
  <c r="K90" i="3"/>
  <c r="M89" i="3"/>
  <c r="P89" i="3"/>
  <c r="N84" i="3"/>
  <c r="J87" i="3"/>
  <c r="N87" i="3"/>
  <c r="P90" i="3"/>
  <c r="Q90" i="3"/>
  <c r="O90" i="3"/>
  <c r="M90" i="3"/>
  <c r="M84" i="3"/>
  <c r="N88" i="3"/>
  <c r="Q83" i="3"/>
  <c r="M83" i="3"/>
  <c r="L88" i="3"/>
  <c r="M85" i="3"/>
  <c r="K88" i="3"/>
  <c r="C93" i="3"/>
  <c r="E100" i="3"/>
  <c r="E98" i="3"/>
  <c r="E96" i="3"/>
  <c r="E94" i="3"/>
  <c r="H100" i="3"/>
  <c r="H98" i="3"/>
  <c r="H96" i="3"/>
  <c r="H94" i="3"/>
  <c r="F100" i="3"/>
  <c r="F98" i="3"/>
  <c r="F96" i="3"/>
  <c r="F94" i="3"/>
  <c r="G100" i="3"/>
  <c r="G98" i="3"/>
  <c r="G96" i="3"/>
  <c r="G94" i="3"/>
  <c r="E99" i="3"/>
  <c r="E95" i="3"/>
  <c r="H99" i="3"/>
  <c r="H95" i="3"/>
  <c r="F99" i="3"/>
  <c r="F95" i="3"/>
  <c r="G99" i="3"/>
  <c r="G95" i="3"/>
  <c r="A98" i="3"/>
  <c r="A94" i="3"/>
  <c r="D98" i="3"/>
  <c r="D94" i="3"/>
  <c r="B98" i="3"/>
  <c r="C100" i="3"/>
  <c r="C96" i="3"/>
  <c r="A99" i="3"/>
  <c r="A97" i="3"/>
  <c r="A95" i="3"/>
  <c r="A93" i="3"/>
  <c r="D99" i="3"/>
  <c r="D97" i="3"/>
  <c r="D95" i="3"/>
  <c r="D93" i="3"/>
  <c r="B99" i="3"/>
  <c r="B97" i="3"/>
  <c r="B95" i="3"/>
  <c r="B93" i="3"/>
  <c r="C99" i="3"/>
  <c r="C97" i="3"/>
  <c r="C95" i="3"/>
  <c r="E97" i="3"/>
  <c r="E93" i="3"/>
  <c r="H97" i="3"/>
  <c r="H93" i="3"/>
  <c r="F97" i="3"/>
  <c r="F93" i="3"/>
  <c r="G97" i="3"/>
  <c r="G93" i="3"/>
  <c r="A100" i="3"/>
  <c r="A96" i="3"/>
  <c r="D100" i="3"/>
  <c r="D96" i="3"/>
  <c r="B100" i="3"/>
  <c r="B96" i="3"/>
  <c r="B94" i="3"/>
  <c r="C98" i="3"/>
  <c r="C94" i="3"/>
  <c r="C83" i="3"/>
  <c r="D90" i="3"/>
  <c r="D88" i="3"/>
  <c r="D86" i="3"/>
  <c r="D84" i="3"/>
  <c r="E89" i="3"/>
  <c r="E85" i="3"/>
  <c r="A83" i="3"/>
  <c r="B89" i="3"/>
  <c r="B87" i="3"/>
  <c r="B85" i="3"/>
  <c r="B83" i="3"/>
  <c r="A87" i="3"/>
  <c r="C90" i="3"/>
  <c r="C88" i="3"/>
  <c r="C86" i="3"/>
  <c r="C84" i="3"/>
  <c r="H89" i="3"/>
  <c r="E88" i="3"/>
  <c r="F84" i="3"/>
  <c r="G87" i="3"/>
  <c r="H90" i="3"/>
  <c r="H88" i="3"/>
  <c r="H86" i="3"/>
  <c r="H84" i="3"/>
  <c r="A90" i="3"/>
  <c r="E86" i="3"/>
  <c r="A84" i="3"/>
  <c r="F89" i="3"/>
  <c r="F87" i="3"/>
  <c r="F85" i="3"/>
  <c r="F83" i="3"/>
  <c r="A88" i="3"/>
  <c r="G90" i="3"/>
  <c r="G88" i="3"/>
  <c r="G86" i="3"/>
  <c r="G84" i="3"/>
  <c r="H85" i="3"/>
  <c r="A85" i="3"/>
  <c r="F86" i="3"/>
  <c r="G89" i="3"/>
  <c r="D89" i="3"/>
  <c r="D87" i="3"/>
  <c r="D85" i="3"/>
  <c r="D83" i="3"/>
  <c r="E87" i="3"/>
  <c r="E84" i="3"/>
  <c r="B90" i="3"/>
  <c r="B88" i="3"/>
  <c r="B86" i="3"/>
  <c r="B84" i="3"/>
  <c r="A89" i="3"/>
  <c r="E83" i="3"/>
  <c r="C89" i="3"/>
  <c r="C87" i="3"/>
  <c r="C85" i="3"/>
  <c r="H87" i="3"/>
  <c r="H83" i="3"/>
  <c r="F90" i="3"/>
  <c r="F88" i="3"/>
  <c r="E90" i="3"/>
  <c r="A86" i="3"/>
  <c r="G85" i="3"/>
  <c r="G83" i="3"/>
  <c r="B150" i="3" l="1" a="1"/>
  <c r="I57" i="2" a="1"/>
  <c r="K58" i="2" s="1"/>
  <c r="G122" i="2" a="1"/>
  <c r="I122" i="2" s="1"/>
  <c r="B69" i="1" a="1"/>
  <c r="J93" i="3" a="1"/>
  <c r="Q98" i="3" s="1"/>
  <c r="D150" i="3" l="1"/>
  <c r="B150" i="3"/>
  <c r="C154" i="3"/>
  <c r="C150" i="3"/>
  <c r="E154" i="3"/>
  <c r="E150" i="3"/>
  <c r="F150" i="3"/>
  <c r="D154" i="3"/>
  <c r="F157" i="3"/>
  <c r="G157" i="3"/>
  <c r="G153" i="3"/>
  <c r="I157" i="3"/>
  <c r="I153" i="3"/>
  <c r="B157" i="3"/>
  <c r="H157" i="3"/>
  <c r="H153" i="3"/>
  <c r="F156" i="3"/>
  <c r="C157" i="3"/>
  <c r="C153" i="3"/>
  <c r="E157" i="3"/>
  <c r="E153" i="3"/>
  <c r="B156" i="3"/>
  <c r="D157" i="3"/>
  <c r="D153" i="3"/>
  <c r="F155" i="3"/>
  <c r="G156" i="3"/>
  <c r="G152" i="3"/>
  <c r="I156" i="3"/>
  <c r="I152" i="3"/>
  <c r="B155" i="3"/>
  <c r="H156" i="3"/>
  <c r="H152" i="3"/>
  <c r="F151" i="3"/>
  <c r="G154" i="3"/>
  <c r="G150" i="3"/>
  <c r="I154" i="3"/>
  <c r="I150" i="3"/>
  <c r="B151" i="3"/>
  <c r="H154" i="3"/>
  <c r="H150" i="3"/>
  <c r="C155" i="3"/>
  <c r="I151" i="3"/>
  <c r="D152" i="3"/>
  <c r="C152" i="3"/>
  <c r="E151" i="3"/>
  <c r="H151" i="3"/>
  <c r="D155" i="3"/>
  <c r="G151" i="3"/>
  <c r="B154" i="3"/>
  <c r="D151" i="3"/>
  <c r="F154" i="3"/>
  <c r="C151" i="3"/>
  <c r="B153" i="3"/>
  <c r="G155" i="3"/>
  <c r="F153" i="3"/>
  <c r="E156" i="3"/>
  <c r="B152" i="3"/>
  <c r="C156" i="3"/>
  <c r="E155" i="3"/>
  <c r="H155" i="3"/>
  <c r="F152" i="3"/>
  <c r="I155" i="3"/>
  <c r="D156" i="3"/>
  <c r="E152" i="3"/>
  <c r="P58" i="2"/>
  <c r="M57" i="2"/>
  <c r="P57" i="2"/>
  <c r="Q57" i="2"/>
  <c r="R58" i="2"/>
  <c r="O57" i="2"/>
  <c r="R57" i="2"/>
  <c r="J57" i="2"/>
  <c r="L58" i="2"/>
  <c r="O58" i="2"/>
  <c r="N57" i="2"/>
  <c r="K57" i="2"/>
  <c r="J58" i="2"/>
  <c r="L57" i="2"/>
  <c r="M58" i="2"/>
  <c r="Q58" i="2"/>
  <c r="N58" i="2"/>
  <c r="I57" i="2"/>
  <c r="I58" i="2"/>
  <c r="J122" i="2"/>
  <c r="H122" i="2"/>
  <c r="L123" i="2"/>
  <c r="G123" i="2"/>
  <c r="G122" i="2"/>
  <c r="O123" i="2"/>
  <c r="M122" i="2"/>
  <c r="M123" i="2"/>
  <c r="K122" i="2"/>
  <c r="L122" i="2"/>
  <c r="N122" i="2"/>
  <c r="J123" i="2"/>
  <c r="K123" i="2"/>
  <c r="I123" i="2"/>
  <c r="H123" i="2"/>
  <c r="P123" i="2"/>
  <c r="N123" i="2"/>
  <c r="P122" i="2"/>
  <c r="O122" i="2"/>
  <c r="D69" i="1"/>
  <c r="E75" i="1"/>
  <c r="E74" i="1"/>
  <c r="E73" i="1"/>
  <c r="E72" i="1"/>
  <c r="E71" i="1"/>
  <c r="E70" i="1"/>
  <c r="E69" i="1"/>
  <c r="B75" i="1"/>
  <c r="B74" i="1"/>
  <c r="B73" i="1"/>
  <c r="B72" i="1"/>
  <c r="B71" i="1"/>
  <c r="B70" i="1"/>
  <c r="B69" i="1"/>
  <c r="C75" i="1"/>
  <c r="C74" i="1"/>
  <c r="C73" i="1"/>
  <c r="C72" i="1"/>
  <c r="C71" i="1"/>
  <c r="C70" i="1"/>
  <c r="C69" i="1"/>
  <c r="D75" i="1"/>
  <c r="D74" i="1"/>
  <c r="D73" i="1"/>
  <c r="D72" i="1"/>
  <c r="D71" i="1"/>
  <c r="D70" i="1"/>
  <c r="M75" i="1"/>
  <c r="M74" i="1"/>
  <c r="M73" i="1"/>
  <c r="M72" i="1"/>
  <c r="M71" i="1"/>
  <c r="M70" i="1"/>
  <c r="M69" i="1"/>
  <c r="J75" i="1"/>
  <c r="J74" i="1"/>
  <c r="J73" i="1"/>
  <c r="J72" i="1"/>
  <c r="J71" i="1"/>
  <c r="J70" i="1"/>
  <c r="J69" i="1"/>
  <c r="K75" i="1"/>
  <c r="K74" i="1"/>
  <c r="K73" i="1"/>
  <c r="K72" i="1"/>
  <c r="K71" i="1"/>
  <c r="K70" i="1"/>
  <c r="K69" i="1"/>
  <c r="L75" i="1"/>
  <c r="L74" i="1"/>
  <c r="L73" i="1"/>
  <c r="L72" i="1"/>
  <c r="L71" i="1"/>
  <c r="L70" i="1"/>
  <c r="L69" i="1"/>
  <c r="I75" i="1"/>
  <c r="I74" i="1"/>
  <c r="I73" i="1"/>
  <c r="I72" i="1"/>
  <c r="I71" i="1"/>
  <c r="I70" i="1"/>
  <c r="I69" i="1"/>
  <c r="F75" i="1"/>
  <c r="F74" i="1"/>
  <c r="F73" i="1"/>
  <c r="F72" i="1"/>
  <c r="F71" i="1"/>
  <c r="F70" i="1"/>
  <c r="F69" i="1"/>
  <c r="G75" i="1"/>
  <c r="G74" i="1"/>
  <c r="G73" i="1"/>
  <c r="G72" i="1"/>
  <c r="G71" i="1"/>
  <c r="G70" i="1"/>
  <c r="G69" i="1"/>
  <c r="H75" i="1"/>
  <c r="H74" i="1"/>
  <c r="H73" i="1"/>
  <c r="H72" i="1"/>
  <c r="H71" i="1"/>
  <c r="H70" i="1"/>
  <c r="H69" i="1"/>
  <c r="Q75" i="1"/>
  <c r="Q74" i="1"/>
  <c r="Q73" i="1"/>
  <c r="Q72" i="1"/>
  <c r="Q71" i="1"/>
  <c r="Q70" i="1"/>
  <c r="Q69" i="1"/>
  <c r="N75" i="1"/>
  <c r="N74" i="1"/>
  <c r="N73" i="1"/>
  <c r="N72" i="1"/>
  <c r="N71" i="1"/>
  <c r="N70" i="1"/>
  <c r="N69" i="1"/>
  <c r="O75" i="1"/>
  <c r="O74" i="1"/>
  <c r="O73" i="1"/>
  <c r="O72" i="1"/>
  <c r="O71" i="1"/>
  <c r="O70" i="1"/>
  <c r="O69" i="1"/>
  <c r="P75" i="1"/>
  <c r="P74" i="1"/>
  <c r="P73" i="1"/>
  <c r="P72" i="1"/>
  <c r="P71" i="1"/>
  <c r="P70" i="1"/>
  <c r="P69" i="1"/>
  <c r="K97" i="3"/>
  <c r="J100" i="3"/>
  <c r="M99" i="3"/>
  <c r="Q93" i="3"/>
  <c r="K95" i="3"/>
  <c r="M94" i="3"/>
  <c r="P97" i="3"/>
  <c r="P94" i="3"/>
  <c r="N93" i="3"/>
  <c r="P96" i="3"/>
  <c r="L98" i="3"/>
  <c r="K94" i="3"/>
  <c r="L96" i="3"/>
  <c r="O96" i="3"/>
  <c r="L97" i="3"/>
  <c r="M100" i="3"/>
  <c r="P100" i="3"/>
  <c r="J99" i="3"/>
  <c r="J97" i="3"/>
  <c r="M96" i="3"/>
  <c r="J94" i="3"/>
  <c r="O98" i="3"/>
  <c r="P98" i="3"/>
  <c r="O94" i="3"/>
  <c r="K100" i="3"/>
  <c r="N96" i="3"/>
  <c r="P95" i="3"/>
  <c r="N99" i="3"/>
  <c r="Q100" i="3"/>
  <c r="Q95" i="3"/>
  <c r="L99" i="3"/>
  <c r="P93" i="3"/>
  <c r="L93" i="3"/>
  <c r="L94" i="3"/>
  <c r="J98" i="3"/>
  <c r="K98" i="3"/>
  <c r="Q96" i="3"/>
  <c r="N95" i="3"/>
  <c r="M97" i="3"/>
  <c r="N98" i="3"/>
  <c r="Q99" i="3"/>
  <c r="K96" i="3"/>
  <c r="O100" i="3"/>
  <c r="O99" i="3"/>
  <c r="M93" i="3"/>
  <c r="N100" i="3"/>
  <c r="L95" i="3"/>
  <c r="O95" i="3"/>
  <c r="K93" i="3"/>
  <c r="O93" i="3"/>
  <c r="M98" i="3"/>
  <c r="N94" i="3"/>
  <c r="J93" i="3"/>
  <c r="L100" i="3"/>
  <c r="O97" i="3"/>
  <c r="N97" i="3"/>
  <c r="J96" i="3"/>
  <c r="J95" i="3"/>
  <c r="K99" i="3"/>
  <c r="Q94" i="3"/>
  <c r="P99" i="3"/>
  <c r="Q97" i="3"/>
  <c r="M95" i="3"/>
  <c r="K61" i="2" l="1" a="1"/>
  <c r="G125" i="2" a="1"/>
  <c r="G125" i="2" s="1"/>
  <c r="B78" i="1" a="1"/>
  <c r="K160" i="3" a="1"/>
  <c r="B160" i="3" a="1"/>
  <c r="G126" i="2" l="1"/>
  <c r="E139" i="2" s="1"/>
  <c r="F139" i="2" s="1"/>
  <c r="G139" i="2" s="1"/>
  <c r="I139" i="2" s="1"/>
  <c r="K61" i="2"/>
  <c r="K62" i="2"/>
  <c r="B79" i="1"/>
  <c r="B84" i="1"/>
  <c r="B80" i="1"/>
  <c r="B82" i="1"/>
  <c r="B78" i="1"/>
  <c r="B81" i="1"/>
  <c r="B83" i="1"/>
  <c r="M160" i="3"/>
  <c r="R167" i="3"/>
  <c r="N163" i="3"/>
  <c r="O167" i="3"/>
  <c r="O165" i="3"/>
  <c r="O163" i="3"/>
  <c r="O161" i="3"/>
  <c r="R166" i="3"/>
  <c r="P167" i="3"/>
  <c r="P165" i="3"/>
  <c r="P163" i="3"/>
  <c r="P161" i="3"/>
  <c r="N166" i="3"/>
  <c r="Q167" i="3"/>
  <c r="Q165" i="3"/>
  <c r="Q163" i="3"/>
  <c r="Q161" i="3"/>
  <c r="R161" i="3"/>
  <c r="O164" i="3"/>
  <c r="O160" i="3"/>
  <c r="P166" i="3"/>
  <c r="P162" i="3"/>
  <c r="R162" i="3"/>
  <c r="Q164" i="3"/>
  <c r="Q160" i="3"/>
  <c r="N164" i="3"/>
  <c r="N160" i="3"/>
  <c r="K166" i="3"/>
  <c r="K164" i="3"/>
  <c r="K162" i="3"/>
  <c r="K160" i="3"/>
  <c r="R160" i="3"/>
  <c r="L166" i="3"/>
  <c r="L164" i="3"/>
  <c r="L162" i="3"/>
  <c r="L160" i="3"/>
  <c r="N161" i="3"/>
  <c r="M166" i="3"/>
  <c r="M164" i="3"/>
  <c r="M162" i="3"/>
  <c r="R165" i="3"/>
  <c r="O166" i="3"/>
  <c r="O162" i="3"/>
  <c r="R163" i="3"/>
  <c r="P164" i="3"/>
  <c r="P160" i="3"/>
  <c r="Q166" i="3"/>
  <c r="Q162" i="3"/>
  <c r="N167" i="3"/>
  <c r="N162" i="3"/>
  <c r="K167" i="3"/>
  <c r="K165" i="3"/>
  <c r="K163" i="3"/>
  <c r="K161" i="3"/>
  <c r="N165" i="3"/>
  <c r="L167" i="3"/>
  <c r="L165" i="3"/>
  <c r="L163" i="3"/>
  <c r="L161" i="3"/>
  <c r="R164" i="3"/>
  <c r="M167" i="3"/>
  <c r="M165" i="3"/>
  <c r="M163" i="3"/>
  <c r="M161" i="3"/>
  <c r="D160" i="3"/>
  <c r="E165" i="3"/>
  <c r="F167" i="3"/>
  <c r="F165" i="3"/>
  <c r="F163" i="3"/>
  <c r="F161" i="3"/>
  <c r="I167" i="3"/>
  <c r="E160" i="3"/>
  <c r="C166" i="3"/>
  <c r="C164" i="3"/>
  <c r="C162" i="3"/>
  <c r="C160" i="3"/>
  <c r="E163" i="3"/>
  <c r="D167" i="3"/>
  <c r="D165" i="3"/>
  <c r="D163" i="3"/>
  <c r="D161" i="3"/>
  <c r="F166" i="3"/>
  <c r="F162" i="3"/>
  <c r="E164" i="3"/>
  <c r="C165" i="3"/>
  <c r="I165" i="3"/>
  <c r="D166" i="3"/>
  <c r="D162" i="3"/>
  <c r="I166" i="3"/>
  <c r="I160" i="3"/>
  <c r="B166" i="3"/>
  <c r="B164" i="3"/>
  <c r="B162" i="3"/>
  <c r="B160" i="3"/>
  <c r="E162" i="3"/>
  <c r="G166" i="3"/>
  <c r="G164" i="3"/>
  <c r="G162" i="3"/>
  <c r="G160" i="3"/>
  <c r="I164" i="3"/>
  <c r="H167" i="3"/>
  <c r="H165" i="3"/>
  <c r="H163" i="3"/>
  <c r="H161" i="3"/>
  <c r="I162" i="3"/>
  <c r="F164" i="3"/>
  <c r="F160" i="3"/>
  <c r="C167" i="3"/>
  <c r="C163" i="3"/>
  <c r="C161" i="3"/>
  <c r="E161" i="3"/>
  <c r="D164" i="3"/>
  <c r="I163" i="3"/>
  <c r="B167" i="3"/>
  <c r="B165" i="3"/>
  <c r="B163" i="3"/>
  <c r="B161" i="3"/>
  <c r="E166" i="3"/>
  <c r="G167" i="3"/>
  <c r="G165" i="3"/>
  <c r="G163" i="3"/>
  <c r="G161" i="3"/>
  <c r="E167" i="3"/>
  <c r="I161" i="3"/>
  <c r="H166" i="3"/>
  <c r="H164" i="3"/>
  <c r="H162" i="3"/>
  <c r="H160" i="3"/>
  <c r="E137" i="2" l="1"/>
  <c r="F137" i="2" s="1"/>
  <c r="G137" i="2" s="1"/>
  <c r="I137" i="2" s="1"/>
  <c r="E143" i="2"/>
  <c r="F143" i="2" s="1"/>
  <c r="G143" i="2" s="1"/>
  <c r="I143" i="2" s="1"/>
  <c r="E140" i="2"/>
  <c r="F140" i="2" s="1"/>
  <c r="G140" i="2" s="1"/>
  <c r="I140" i="2" s="1"/>
  <c r="E145" i="2"/>
  <c r="F145" i="2" s="1"/>
  <c r="G145" i="2" s="1"/>
  <c r="I145" i="2" s="1"/>
  <c r="E138" i="2"/>
  <c r="F138" i="2" s="1"/>
  <c r="G138" i="2" s="1"/>
  <c r="I138" i="2" s="1"/>
  <c r="E144" i="2"/>
  <c r="F144" i="2" s="1"/>
  <c r="G144" i="2" s="1"/>
  <c r="I144" i="2" s="1"/>
  <c r="E142" i="2"/>
  <c r="F142" i="2" s="1"/>
  <c r="G142" i="2" s="1"/>
  <c r="I142" i="2" s="1"/>
  <c r="L136" i="2" s="1" a="1"/>
  <c r="E141" i="2"/>
  <c r="F141" i="2" s="1"/>
  <c r="G141" i="2" s="1"/>
  <c r="I141" i="2" s="1"/>
  <c r="F69" i="2"/>
  <c r="G69" i="2" s="1"/>
  <c r="F75" i="2"/>
  <c r="G75" i="2" s="1"/>
  <c r="F67" i="2"/>
  <c r="G67" i="2" s="1"/>
  <c r="F76" i="2"/>
  <c r="G76" i="2" s="1"/>
  <c r="F71" i="2"/>
  <c r="G71" i="2" s="1"/>
  <c r="F72" i="2"/>
  <c r="G72" i="2" s="1"/>
  <c r="F74" i="2"/>
  <c r="G74" i="2" s="1"/>
  <c r="F68" i="2"/>
  <c r="G68" i="2" s="1"/>
  <c r="F73" i="2"/>
  <c r="G73" i="2" s="1"/>
  <c r="F70" i="2"/>
  <c r="G70" i="2" s="1"/>
  <c r="E136" i="2"/>
  <c r="F136" i="2" s="1"/>
  <c r="G136" i="2" s="1"/>
  <c r="I92" i="1"/>
  <c r="I96" i="1"/>
  <c r="I100" i="1"/>
  <c r="I104" i="1"/>
  <c r="I94" i="1"/>
  <c r="I98" i="1"/>
  <c r="I102" i="1"/>
  <c r="I106" i="1"/>
  <c r="I93" i="1"/>
  <c r="I97" i="1"/>
  <c r="I101" i="1"/>
  <c r="I105" i="1"/>
  <c r="I95" i="1"/>
  <c r="I99" i="1"/>
  <c r="I103" i="1"/>
  <c r="I91" i="1"/>
  <c r="J91" i="1" s="1"/>
  <c r="L91" i="1" s="1"/>
  <c r="K169" i="3" a="1"/>
  <c r="I66" i="2" l="1" a="1"/>
  <c r="R66" i="2" s="1"/>
  <c r="G146" i="2"/>
  <c r="G168" i="2" s="1"/>
  <c r="I164" i="2" s="1"/>
  <c r="N136" i="2"/>
  <c r="P136" i="2"/>
  <c r="Q136" i="2"/>
  <c r="T136" i="2"/>
  <c r="U136" i="2"/>
  <c r="R136" i="2"/>
  <c r="L136" i="2"/>
  <c r="O136" i="2"/>
  <c r="S136" i="2"/>
  <c r="M136" i="2"/>
  <c r="M66" i="2"/>
  <c r="L66" i="2"/>
  <c r="J66" i="2"/>
  <c r="N66" i="2"/>
  <c r="Q66" i="2"/>
  <c r="I66" i="2"/>
  <c r="K66" i="2"/>
  <c r="O66" i="2"/>
  <c r="P66" i="2"/>
  <c r="K97" i="1"/>
  <c r="M97" i="1" s="1"/>
  <c r="J97" i="1"/>
  <c r="L97" i="1" s="1"/>
  <c r="K95" i="1"/>
  <c r="M95" i="1" s="1"/>
  <c r="J95" i="1"/>
  <c r="L95" i="1" s="1"/>
  <c r="K92" i="1"/>
  <c r="M92" i="1" s="1"/>
  <c r="J92" i="1"/>
  <c r="L92" i="1" s="1"/>
  <c r="K93" i="1"/>
  <c r="M93" i="1" s="1"/>
  <c r="J93" i="1"/>
  <c r="L93" i="1" s="1"/>
  <c r="K94" i="1"/>
  <c r="M94" i="1" s="1"/>
  <c r="J94" i="1"/>
  <c r="L94" i="1" s="1"/>
  <c r="K96" i="1"/>
  <c r="M96" i="1" s="1"/>
  <c r="J96" i="1"/>
  <c r="L96" i="1" s="1"/>
  <c r="K98" i="1"/>
  <c r="M98" i="1" s="1"/>
  <c r="J98" i="1"/>
  <c r="L98" i="1" s="1"/>
  <c r="K103" i="1"/>
  <c r="M103" i="1" s="1"/>
  <c r="J103" i="1"/>
  <c r="L103" i="1" s="1"/>
  <c r="K100" i="1"/>
  <c r="M100" i="1" s="1"/>
  <c r="J100" i="1"/>
  <c r="L100" i="1" s="1"/>
  <c r="K101" i="1"/>
  <c r="M101" i="1" s="1"/>
  <c r="J101" i="1"/>
  <c r="L101" i="1" s="1"/>
  <c r="K102" i="1"/>
  <c r="M102" i="1" s="1"/>
  <c r="J102" i="1"/>
  <c r="L102" i="1" s="1"/>
  <c r="K99" i="1"/>
  <c r="M99" i="1" s="1"/>
  <c r="J99" i="1"/>
  <c r="L99" i="1" s="1"/>
  <c r="K91" i="1"/>
  <c r="M91" i="1" s="1"/>
  <c r="K104" i="1"/>
  <c r="M104" i="1" s="1"/>
  <c r="J104" i="1"/>
  <c r="L104" i="1" s="1"/>
  <c r="K105" i="1"/>
  <c r="M105" i="1" s="1"/>
  <c r="J105" i="1"/>
  <c r="L105" i="1" s="1"/>
  <c r="K106" i="1"/>
  <c r="M106" i="1" s="1"/>
  <c r="J106" i="1"/>
  <c r="L106" i="1" s="1"/>
  <c r="M169" i="3"/>
  <c r="O175" i="3"/>
  <c r="O173" i="3"/>
  <c r="O171" i="3"/>
  <c r="O169" i="3"/>
  <c r="N175" i="3"/>
  <c r="N173" i="3"/>
  <c r="N171" i="3"/>
  <c r="N169" i="3"/>
  <c r="L175" i="3"/>
  <c r="L173" i="3"/>
  <c r="L171" i="3"/>
  <c r="L169" i="3"/>
  <c r="M175" i="3"/>
  <c r="M173" i="3"/>
  <c r="M171" i="3"/>
  <c r="O174" i="3"/>
  <c r="O172" i="3"/>
  <c r="R176" i="3"/>
  <c r="N172" i="3"/>
  <c r="L174" i="3"/>
  <c r="M176" i="3"/>
  <c r="M174" i="3"/>
  <c r="M170" i="3"/>
  <c r="K176" i="3"/>
  <c r="K174" i="3"/>
  <c r="K172" i="3"/>
  <c r="K170" i="3"/>
  <c r="R175" i="3"/>
  <c r="R173" i="3"/>
  <c r="R171" i="3"/>
  <c r="R169" i="3"/>
  <c r="P175" i="3"/>
  <c r="P173" i="3"/>
  <c r="P171" i="3"/>
  <c r="P169" i="3"/>
  <c r="Q175" i="3"/>
  <c r="Q173" i="3"/>
  <c r="Q171" i="3"/>
  <c r="Q169" i="3"/>
  <c r="O176" i="3"/>
  <c r="O170" i="3"/>
  <c r="N174" i="3"/>
  <c r="N170" i="3"/>
  <c r="L176" i="3"/>
  <c r="L170" i="3"/>
  <c r="M172" i="3"/>
  <c r="N176" i="3"/>
  <c r="K175" i="3"/>
  <c r="K173" i="3"/>
  <c r="K171" i="3"/>
  <c r="K169" i="3"/>
  <c r="R174" i="3"/>
  <c r="R172" i="3"/>
  <c r="R170" i="3"/>
  <c r="P176" i="3"/>
  <c r="P174" i="3"/>
  <c r="P172" i="3"/>
  <c r="P170" i="3"/>
  <c r="Q176" i="3"/>
  <c r="Q174" i="3"/>
  <c r="Q172" i="3"/>
  <c r="Q170" i="3"/>
  <c r="L172" i="3"/>
  <c r="C150" i="2" l="1" a="1"/>
  <c r="C150" i="2" s="1"/>
  <c r="G150" i="2" s="1"/>
  <c r="I70" i="2" a="1"/>
  <c r="I70" i="2" s="1"/>
  <c r="N70" i="2" s="1"/>
  <c r="N105" i="1"/>
  <c r="N99" i="1"/>
  <c r="N101" i="1"/>
  <c r="N104" i="1"/>
  <c r="N92" i="1"/>
  <c r="L107" i="1"/>
  <c r="N100" i="1"/>
  <c r="N94" i="1"/>
  <c r="N97" i="1"/>
  <c r="N103" i="1"/>
  <c r="N96" i="1"/>
  <c r="N93" i="1"/>
  <c r="N95" i="1"/>
  <c r="M107" i="1"/>
  <c r="M109" i="1" s="1"/>
  <c r="N91" i="1"/>
  <c r="N102" i="1"/>
  <c r="N98" i="1"/>
  <c r="N106" i="1"/>
  <c r="B179" i="3" a="1"/>
  <c r="L109" i="1" l="1"/>
  <c r="N109" i="1"/>
  <c r="N107" i="1"/>
  <c r="F262" i="1" s="1"/>
  <c r="G276" i="1" s="1"/>
  <c r="F186" i="3"/>
  <c r="E180" i="3"/>
  <c r="E182" i="3"/>
  <c r="E184" i="3"/>
  <c r="E186" i="3"/>
  <c r="D180" i="3"/>
  <c r="D182" i="3"/>
  <c r="D184" i="3"/>
  <c r="D186" i="3"/>
  <c r="C180" i="3"/>
  <c r="C182" i="3"/>
  <c r="C184" i="3"/>
  <c r="C186" i="3"/>
  <c r="F180" i="3"/>
  <c r="F182" i="3"/>
  <c r="F184" i="3"/>
  <c r="E181" i="3"/>
  <c r="D185" i="3"/>
  <c r="C183" i="3"/>
  <c r="F179" i="3"/>
  <c r="F183" i="3"/>
  <c r="I180" i="3"/>
  <c r="I184" i="3"/>
  <c r="H180" i="3"/>
  <c r="H184" i="3"/>
  <c r="G180" i="3"/>
  <c r="G184" i="3"/>
  <c r="B181" i="3"/>
  <c r="B185" i="3"/>
  <c r="I179" i="3"/>
  <c r="I181" i="3"/>
  <c r="I183" i="3"/>
  <c r="I185" i="3"/>
  <c r="H179" i="3"/>
  <c r="H181" i="3"/>
  <c r="H183" i="3"/>
  <c r="H185" i="3"/>
  <c r="G179" i="3"/>
  <c r="G181" i="3"/>
  <c r="G183" i="3"/>
  <c r="G185" i="3"/>
  <c r="B180" i="3"/>
  <c r="B182" i="3"/>
  <c r="B184" i="3"/>
  <c r="B186" i="3"/>
  <c r="E179" i="3"/>
  <c r="E183" i="3"/>
  <c r="E185" i="3"/>
  <c r="D179" i="3"/>
  <c r="D181" i="3"/>
  <c r="D183" i="3"/>
  <c r="C179" i="3"/>
  <c r="C181" i="3"/>
  <c r="C185" i="3"/>
  <c r="F181" i="3"/>
  <c r="F185" i="3"/>
  <c r="B179" i="3"/>
  <c r="I182" i="3"/>
  <c r="I186" i="3"/>
  <c r="H182" i="3"/>
  <c r="H186" i="3"/>
  <c r="G182" i="3"/>
  <c r="G186" i="3"/>
  <c r="B183" i="3"/>
</calcChain>
</file>

<file path=xl/sharedStrings.xml><?xml version="1.0" encoding="utf-8"?>
<sst xmlns="http://schemas.openxmlformats.org/spreadsheetml/2006/main" count="457" uniqueCount="311">
  <si>
    <t>Manuf</t>
  </si>
  <si>
    <t>Cal.</t>
  </si>
  <si>
    <t>X1</t>
  </si>
  <si>
    <t>Protein</t>
  </si>
  <si>
    <t>X2</t>
  </si>
  <si>
    <t>Fat</t>
  </si>
  <si>
    <t>X3</t>
  </si>
  <si>
    <t>Sodium</t>
  </si>
  <si>
    <t>X4</t>
  </si>
  <si>
    <t>Fiber</t>
  </si>
  <si>
    <t>X5</t>
  </si>
  <si>
    <t>Carbohy-</t>
  </si>
  <si>
    <t>Sugar</t>
  </si>
  <si>
    <t>X7</t>
  </si>
  <si>
    <t>Potass-</t>
  </si>
  <si>
    <t>Group</t>
  </si>
  <si>
    <t>G</t>
  </si>
  <si>
    <t>K</t>
  </si>
  <si>
    <t>Q</t>
  </si>
  <si>
    <t>Dependent variable</t>
  </si>
  <si>
    <t>Independent variables</t>
  </si>
  <si>
    <t>X1=G1-Cloumn mean of G1</t>
  </si>
  <si>
    <t>Input sample:</t>
  </si>
  <si>
    <t>Group G3 mean</t>
  </si>
  <si>
    <t>Group G2 mean</t>
  </si>
  <si>
    <t>Group G1 mean</t>
  </si>
  <si>
    <t>X2=G2-Cloumn mean of G2</t>
  </si>
  <si>
    <t>X3=G3-Cloumn mean of G3</t>
  </si>
  <si>
    <t>Step 2:</t>
  </si>
  <si>
    <t>X1  Transpose(8*17)</t>
  </si>
  <si>
    <t>X2  Transpose(8*20)</t>
  </si>
  <si>
    <t>Drates X6</t>
  </si>
  <si>
    <t>Ium X8</t>
  </si>
  <si>
    <t>Step 1:</t>
  </si>
  <si>
    <t>Step 3:</t>
  </si>
  <si>
    <t>X3  Transpose(8*6)</t>
  </si>
  <si>
    <t>W1=X1 Transpose * X1</t>
  </si>
  <si>
    <t>W2=X2 Transpose * X2</t>
  </si>
  <si>
    <t>W3=X3 Transpose * X3</t>
  </si>
  <si>
    <t>Step 4:</t>
  </si>
  <si>
    <t>W=W1+W2+W3</t>
  </si>
  <si>
    <t>Cloumn means of whole data</t>
  </si>
  <si>
    <t>Step 5:</t>
  </si>
  <si>
    <t>Step 6:</t>
  </si>
  <si>
    <t>Step 7:</t>
  </si>
  <si>
    <t>t1=G1-Cloumn mean of whole data</t>
  </si>
  <si>
    <t>t2=G2-Cloumn mean of whole data</t>
  </si>
  <si>
    <t>t3=G3-Cloumn mean of whole data</t>
  </si>
  <si>
    <t>t1 Transpose</t>
  </si>
  <si>
    <t>t2 Transpose</t>
  </si>
  <si>
    <t>t3 Transpose</t>
  </si>
  <si>
    <t>T1=t1 Transpose * t1</t>
  </si>
  <si>
    <t>T2=t2 Transpose * t2</t>
  </si>
  <si>
    <t>T3=t3 Transpose * t3</t>
  </si>
  <si>
    <t>Step 8:</t>
  </si>
  <si>
    <t>T=T1+T2+T3</t>
  </si>
  <si>
    <t>Step 9:</t>
  </si>
  <si>
    <t>B=T-W</t>
  </si>
  <si>
    <t>Step 10:</t>
  </si>
  <si>
    <t>W Inverse</t>
  </si>
  <si>
    <t>W Inverse B</t>
  </si>
  <si>
    <t>Step 11:</t>
  </si>
  <si>
    <t>W Inverse B - LAMDA(I)</t>
  </si>
  <si>
    <t>lamda</t>
  </si>
  <si>
    <t>Year</t>
  </si>
  <si>
    <t>Dominant specialization </t>
  </si>
  <si>
    <t>Vertical integration </t>
  </si>
  <si>
    <t>Import dependence </t>
  </si>
  <si>
    <t>R&amp;D intensity </t>
  </si>
  <si>
    <t>Export competitiveness </t>
  </si>
  <si>
    <t>Capital intensity </t>
  </si>
  <si>
    <t>Post-tax profit margin </t>
  </si>
  <si>
    <t>    (X2)</t>
  </si>
  <si>
    <t>   (X3)</t>
  </si>
  <si>
    <t>    (X4)</t>
  </si>
  <si>
    <t>  (X5)</t>
  </si>
  <si>
    <t>    (X6)</t>
  </si>
  <si>
    <t>  (X7)</t>
  </si>
  <si>
    <t>(Y1)</t>
  </si>
  <si>
    <t>1974-75</t>
  </si>
  <si>
    <t>1975-76</t>
  </si>
  <si>
    <t>1976-77</t>
  </si>
  <si>
    <t>1977-78</t>
  </si>
  <si>
    <t>1978-79</t>
  </si>
  <si>
    <t>1979-80</t>
  </si>
  <si>
    <t>1980-81</t>
  </si>
  <si>
    <t>1981-82</t>
  </si>
  <si>
    <t>1982-83</t>
  </si>
  <si>
    <t>1983-84</t>
  </si>
  <si>
    <t>1984-85</t>
  </si>
  <si>
    <t>1985-86</t>
  </si>
  <si>
    <t>1986-87</t>
  </si>
  <si>
    <t>1987-88</t>
  </si>
  <si>
    <t>1988-89</t>
  </si>
  <si>
    <t>1989-90</t>
  </si>
  <si>
    <t>Dependent Variable</t>
  </si>
  <si>
    <t>Model is: y1 = b1 + b2 x2 + b3 x3 + b4 x4 + b5 x5 + b6 x6 + b7 x7</t>
  </si>
  <si>
    <t>Finding  parameter b values</t>
  </si>
  <si>
    <t>Steps:</t>
  </si>
  <si>
    <t>1.X</t>
  </si>
  <si>
    <t>2. X Transpose</t>
  </si>
  <si>
    <t>X is:</t>
  </si>
  <si>
    <t>Y is:</t>
  </si>
  <si>
    <t xml:space="preserve">X Transpose </t>
  </si>
  <si>
    <t>Inverse+E58+E33) *X Transpose * Y</t>
  </si>
  <si>
    <t>X Transpose * X</t>
  </si>
  <si>
    <t>Inverse(X Transpose * X)</t>
  </si>
  <si>
    <t>Inverse(X Transpose * X) *X Transpose</t>
  </si>
  <si>
    <t>Finding  Explained and Unexplained  Variations</t>
  </si>
  <si>
    <t>Note: Yesti is predicted , Y is actual and Ybar is mean</t>
  </si>
  <si>
    <t>Total Variation=Explained Variation +Un Explained Variation</t>
  </si>
  <si>
    <t>Actual(Y1)</t>
  </si>
  <si>
    <t>Predicted(Yesti)</t>
  </si>
  <si>
    <t>Mean(Y):</t>
  </si>
  <si>
    <t>Predicted(Yesti) - Mean(Y)</t>
  </si>
  <si>
    <t>Actual(Y1) - Predicted(Yesti)</t>
  </si>
  <si>
    <t>Explained Variation</t>
  </si>
  <si>
    <t>Unexplained Variation</t>
  </si>
  <si>
    <t>Total Variation</t>
  </si>
  <si>
    <t>Explained Variation + Unexplained Variation</t>
  </si>
  <si>
    <t>Predicted(Yesti) - Mean(Y) Square</t>
  </si>
  <si>
    <t>Actual(Y1) - Predicted(Yesti) Square</t>
  </si>
  <si>
    <t>Sum</t>
  </si>
  <si>
    <t>Explained Variation: Yesti - Ybar: sum(Square(Yesti - Ybar))</t>
  </si>
  <si>
    <t>UnExplained Variation: Y - Yesti:sum(Square(Y - Yesti))</t>
  </si>
  <si>
    <t>Sources of variation</t>
  </si>
  <si>
    <t>Sum of Squares</t>
  </si>
  <si>
    <t>df</t>
  </si>
  <si>
    <t>Mean Square</t>
  </si>
  <si>
    <t>F-Value</t>
  </si>
  <si>
    <t>Regression</t>
  </si>
  <si>
    <t>p-1</t>
  </si>
  <si>
    <t>Residual</t>
  </si>
  <si>
    <t>n-p</t>
  </si>
  <si>
    <t>NOTE:</t>
  </si>
  <si>
    <t>ANOVA</t>
  </si>
  <si>
    <t xml:space="preserve">F=(18.41667712/7-1)/(2.768117/16-7)                 </t>
  </si>
  <si>
    <t xml:space="preserve">F=9.979715   </t>
  </si>
  <si>
    <t>ANOVA Measures</t>
  </si>
  <si>
    <t>To determine the MODEL significance</t>
  </si>
  <si>
    <t>Step 3</t>
  </si>
  <si>
    <t>Step 4</t>
  </si>
  <si>
    <t>t-Test</t>
  </si>
  <si>
    <t>To determine the significance of each regression co-efficients</t>
  </si>
  <si>
    <t>Note: Assume population co-efficient as zero</t>
  </si>
  <si>
    <t>Degree of freedom ANOVA : P-1:6 and N-P: 9</t>
  </si>
  <si>
    <t>P is number of independent variables</t>
  </si>
  <si>
    <t>N is number of records</t>
  </si>
  <si>
    <t>i.e) S=Sqrt(e Transpose * e)</t>
  </si>
  <si>
    <t>e=Y-Xb</t>
  </si>
  <si>
    <t>t-test Validation:</t>
  </si>
  <si>
    <t>C=inv(X Transpose *X)</t>
  </si>
  <si>
    <t>where,</t>
  </si>
  <si>
    <t>The Model is: yPredicted = -3.0472 + 0.0930465 * x2 +0.2502425 * x3 - 0.101457 * X4+ 1.1340792 * x5 + 0.3784979 * x6 - 2.071527 * x7</t>
  </si>
  <si>
    <t>b is:</t>
  </si>
  <si>
    <t>b=Inverse(X Transpose * X) *X Transpose*Y</t>
  </si>
  <si>
    <t>X Transpose</t>
  </si>
  <si>
    <t>C=Inverse(X Transpose * X)</t>
  </si>
  <si>
    <t>Error e=Actual Y - Predicted Y</t>
  </si>
  <si>
    <t>e=Actual(Y1) - Predicted(Yesti)</t>
  </si>
  <si>
    <t>e Transpose</t>
  </si>
  <si>
    <t>e Transpose * e</t>
  </si>
  <si>
    <t>Value of S</t>
  </si>
  <si>
    <t>RESULT OF t-Test:</t>
  </si>
  <si>
    <t>t1 for b1</t>
  </si>
  <si>
    <t>t2 for b2</t>
  </si>
  <si>
    <t>t3 for b3</t>
  </si>
  <si>
    <t>t4 for b4</t>
  </si>
  <si>
    <t>t5 for b5</t>
  </si>
  <si>
    <t>t6 for b6</t>
  </si>
  <si>
    <t>t7 for b7</t>
  </si>
  <si>
    <t>Standard Error=S*Sqrt(C)</t>
  </si>
  <si>
    <t>Note:</t>
  </si>
  <si>
    <t>Co-efficient of determination:Square(R):</t>
  </si>
  <si>
    <t>To find strength of the model</t>
  </si>
  <si>
    <t>Square(R):</t>
  </si>
  <si>
    <t>C</t>
  </si>
  <si>
    <t>Adjusted Square(R)</t>
  </si>
  <si>
    <r>
      <rPr>
        <b/>
        <sz val="12"/>
        <color rgb="FFFF0000"/>
        <rFont val="Times New Roman"/>
        <family val="1"/>
      </rPr>
      <t xml:space="preserve">LOGISTIC REGRESSION:      </t>
    </r>
    <r>
      <rPr>
        <sz val="12"/>
        <color theme="1"/>
        <rFont val="Times New Roman"/>
        <family val="1"/>
      </rPr>
      <t xml:space="preserve">                                            There are two main uses of logistic regression.</t>
    </r>
    <r>
      <rPr>
        <sz val="12"/>
        <color theme="9" tint="-0.249977111117893"/>
        <rFont val="Times New Roman"/>
        <family val="1"/>
      </rPr>
      <t xml:space="preserve"> 1. The first is the </t>
    </r>
    <r>
      <rPr>
        <b/>
        <u/>
        <sz val="12"/>
        <color theme="9" tint="-0.249977111117893"/>
        <rFont val="Times New Roman"/>
        <family val="1"/>
      </rPr>
      <t>prediction of group membership</t>
    </r>
    <r>
      <rPr>
        <u/>
        <sz val="12"/>
        <color theme="9" tint="-0.249977111117893"/>
        <rFont val="Times New Roman"/>
        <family val="1"/>
      </rPr>
      <t xml:space="preserve">. </t>
    </r>
    <r>
      <rPr>
        <sz val="12"/>
        <color theme="9" tint="-0.249977111117893"/>
        <rFont val="Times New Roman"/>
        <family val="1"/>
      </rPr>
      <t>Since logistic regression calculates the probability or success over the probability of failure, the results of the analysis are in the form of an odds ratio.</t>
    </r>
    <r>
      <rPr>
        <sz val="12"/>
        <color theme="1"/>
        <rFont val="Times New Roman"/>
        <family val="1"/>
      </rPr>
      <t xml:space="preserve"> </t>
    </r>
    <r>
      <rPr>
        <sz val="12"/>
        <color theme="8"/>
        <rFont val="Times New Roman"/>
        <family val="1"/>
      </rPr>
      <t>2.</t>
    </r>
    <r>
      <rPr>
        <b/>
        <u/>
        <sz val="12"/>
        <color theme="8"/>
        <rFont val="Times New Roman"/>
        <family val="1"/>
      </rPr>
      <t xml:space="preserve"> Logit model for individual data</t>
    </r>
    <r>
      <rPr>
        <u/>
        <sz val="12"/>
        <color theme="8"/>
        <rFont val="Times New Roman"/>
        <family val="1"/>
      </rPr>
      <t xml:space="preserve">. </t>
    </r>
    <r>
      <rPr>
        <sz val="12"/>
        <color theme="8"/>
        <rFont val="Times New Roman"/>
        <family val="1"/>
      </rPr>
      <t xml:space="preserve">Data at the individual level cannot be estimated by OLS or WLS routine, we should resort to Nonlinear estimating procedures .
Hence it can be only solved through Maximum Likelihood method .
</t>
    </r>
    <r>
      <rPr>
        <b/>
        <sz val="12"/>
        <color rgb="FF7030A0"/>
        <rFont val="Times New Roman"/>
        <family val="1"/>
      </rPr>
      <t>Maximum likelihood method</t>
    </r>
    <r>
      <rPr>
        <sz val="12"/>
        <color theme="8"/>
        <rFont val="Times New Roman"/>
        <family val="1"/>
      </rPr>
      <t xml:space="preserve"> can be solved by many algorithms, Newton raphson method is one among them, it is executed here to solve for individual level data in logistic regression.</t>
    </r>
    <r>
      <rPr>
        <sz val="12"/>
        <color theme="1"/>
        <rFont val="Times New Roman"/>
        <family val="1"/>
      </rPr>
      <t xml:space="preserve">
</t>
    </r>
  </si>
  <si>
    <t>X</t>
  </si>
  <si>
    <t>Thousands of dollars</t>
  </si>
  <si>
    <t>Ni</t>
  </si>
  <si>
    <t>families</t>
  </si>
  <si>
    <t>ni</t>
  </si>
  <si>
    <t>Home owners</t>
  </si>
  <si>
    <t>Input Sample:</t>
  </si>
  <si>
    <t xml:space="preserve">To predict the probability of the person owning a home </t>
  </si>
  <si>
    <t>The probability of a person owning a home Pi is given by the ratio between home owners in Ni families to Ni families.</t>
  </si>
  <si>
    <t>The log of Odds Ratio gives the model as:</t>
  </si>
  <si>
    <t>Logit = Li = ln (Pi / (1-Pi)) = β1 + β2* Xi + Ui</t>
  </si>
  <si>
    <t>Where,</t>
  </si>
  <si>
    <t xml:space="preserve">            Pi is probability of owning a home</t>
  </si>
  <si>
    <t xml:space="preserve">            1- Pi is probability of not owning a home</t>
  </si>
  <si>
    <t xml:space="preserve">            β1, β2 are Correlation Coefficients</t>
  </si>
  <si>
    <t xml:space="preserve">            Ui is the error term</t>
  </si>
  <si>
    <t>P</t>
  </si>
  <si>
    <t>Probability of owning House(P)</t>
  </si>
  <si>
    <t>Probability of owning House(1-P)</t>
  </si>
  <si>
    <t>P/1-P</t>
  </si>
  <si>
    <t>Natural log is inverse of exponent.Ln is monotonically increasing function</t>
  </si>
  <si>
    <t>Ln(21.02458) is 3</t>
  </si>
  <si>
    <t>Exponent value=2.76, Exp(3) is (2.76)^3=21.02458</t>
  </si>
  <si>
    <t>Li=Ln(P/1-P) (this is Y)</t>
  </si>
  <si>
    <t>Find b=inverse (X transpose * X) * X transpose * Y</t>
  </si>
  <si>
    <t>1. X transpose :</t>
  </si>
  <si>
    <t>2. X transpose * X:</t>
  </si>
  <si>
    <t xml:space="preserve">3. inverse(X transpose * X) </t>
  </si>
  <si>
    <t xml:space="preserve">4. inverse(X transpose * X) * X transpose </t>
  </si>
  <si>
    <t>5.b= inverse(X transpose * X) * X transpose * Y</t>
  </si>
  <si>
    <t>Standrad Error: S=sqrt(e transpose * e/n-p)</t>
  </si>
  <si>
    <t>e is:</t>
  </si>
  <si>
    <t>Y</t>
  </si>
  <si>
    <t>e=Y -Yestimated</t>
  </si>
  <si>
    <t>Yestimated= -1.65867 + 0.079166 X</t>
  </si>
  <si>
    <t>Yestimated</t>
  </si>
  <si>
    <t>e Transpose:</t>
  </si>
  <si>
    <t>e Transpose * e:</t>
  </si>
  <si>
    <t>S=sqrt(e transpose * e/n-p)</t>
  </si>
  <si>
    <t>Yestimated= -1.65867 + 0.079166 X +0.138854</t>
  </si>
  <si>
    <t xml:space="preserve">WEIGHED LEAST SQUARE METHOD </t>
  </si>
  <si>
    <t>With the heteroscedastic nature of Ui (error term), we go for WLS (weighed least square method) in which we multiply the existing model with a weight equivalent to standard deviation.</t>
  </si>
  <si>
    <t>√Wi = √ (n * p * q)</t>
  </si>
  <si>
    <t xml:space="preserve">         = √ (Ni * Pi * (1-Pi))</t>
  </si>
  <si>
    <t>Wi=Ni*P*(1-P)</t>
  </si>
  <si>
    <t>Sqrt(Wi)=Sqrt(Ni*P*(1-P))</t>
  </si>
  <si>
    <t>Li (√Wi) = √Wi * βo + √Wi *X1 * β1 + √Wi * Ui</t>
  </si>
  <si>
    <t>X * Sqrt(Wi)</t>
  </si>
  <si>
    <t>Taking Li* as dependent variable and Xi* as independent variable, we develop a model.</t>
  </si>
  <si>
    <t>X* is:</t>
  </si>
  <si>
    <t>Y * is:</t>
  </si>
  <si>
    <t xml:space="preserve"> b1 = (inv (X*' * X*))*(X*' * Y*)</t>
  </si>
  <si>
    <t>X* Transpose:</t>
  </si>
  <si>
    <t>X* Transpose * X*:</t>
  </si>
  <si>
    <t>inverse(X* Transpose * X*):</t>
  </si>
  <si>
    <t>inverse(X* Transpose * X*) * X* Transpose:</t>
  </si>
  <si>
    <t>b1=inverse(X* Transpose * X*) * X* Transpose * Y*:</t>
  </si>
  <si>
    <t>X*</t>
  </si>
  <si>
    <t>Y*</t>
  </si>
  <si>
    <t>note:Y*=Li*</t>
  </si>
  <si>
    <t>Y*estimated</t>
  </si>
  <si>
    <t>Li*- Xi* * b1</t>
  </si>
  <si>
    <t>e*</t>
  </si>
  <si>
    <t>e* transpose</t>
  </si>
  <si>
    <t>e* transpose * e*</t>
  </si>
  <si>
    <t>STD ERROR Ui*= sqrt ((Li*- Xi* * b1)' * (Li* - Xi* * b1) / 9)</t>
  </si>
  <si>
    <t>Ui*=E124Sqrt((e* transpose * e*)/n-p)</t>
  </si>
  <si>
    <t>Y* or Li*=Sqrt(Wi)*Li</t>
  </si>
  <si>
    <t>sum</t>
  </si>
  <si>
    <t>Square(Li*- Xi* * b1)</t>
  </si>
  <si>
    <t>Average</t>
  </si>
  <si>
    <t>Square(Y*estimated - mean(Y))</t>
  </si>
  <si>
    <t>total variance</t>
  </si>
  <si>
    <t>Square(R)</t>
  </si>
  <si>
    <t xml:space="preserve">In case of individual data ordinary least square or weighed least square method cannot be used. Logit model is logarithm of odds ratio, in a class if Pi = 1 probability of passing the exam and Pi = 0 probability of not passing the exam </t>
  </si>
  <si>
    <t>Logit = ln (1/0)   if the student pass in the exam</t>
  </si>
  <si>
    <t>Logit = ln (0/1)   if the student fails in the exam</t>
  </si>
  <si>
    <t>These values are not possible to evaluate the probability of the student passing or not passing in an exam, hence we go for Maximum likelihood model to estimate the values of β1 and β2. There are many algorithms under Maximum likelihood model to solve and we go for Newton Raphson Method.</t>
  </si>
  <si>
    <t>Sqrt(Wi)</t>
  </si>
  <si>
    <t>Y*estimated= -1.593237788 + 0.078668569 X +Ui*</t>
  </si>
  <si>
    <t>Y*estimated= -1.593237788 + 0.078668569 X +0.4529</t>
  </si>
  <si>
    <t>Y*estimated - mean(Y*)</t>
  </si>
  <si>
    <t>sum of un explained variation</t>
  </si>
  <si>
    <t>Explained variation</t>
  </si>
  <si>
    <t>P/(1-P)=Exp(Y*estimated)</t>
  </si>
  <si>
    <t>Z or Y*estimated= -1.593237788 + 0.078668569 X +Ui*</t>
  </si>
  <si>
    <t>Confusion matrix:</t>
  </si>
  <si>
    <t>pedicted</t>
  </si>
  <si>
    <t>Actual</t>
  </si>
  <si>
    <t>Apparant error rate</t>
  </si>
  <si>
    <t>Using Estimated</t>
  </si>
  <si>
    <t xml:space="preserve">beta </t>
  </si>
  <si>
    <t>p</t>
  </si>
  <si>
    <t>beta(0)</t>
  </si>
  <si>
    <t>beta(1)*X1</t>
  </si>
  <si>
    <t>beta(2)*X2</t>
  </si>
  <si>
    <t>beta(3)*X3</t>
  </si>
  <si>
    <t>iteration 1</t>
  </si>
  <si>
    <t>1-p</t>
  </si>
  <si>
    <t>1-Y</t>
  </si>
  <si>
    <t>liklihood</t>
  </si>
  <si>
    <t>l=</t>
  </si>
  <si>
    <t>S</t>
  </si>
  <si>
    <t>(y-p)</t>
  </si>
  <si>
    <t>(y-p) * X1</t>
  </si>
  <si>
    <t>(y-p) * X2</t>
  </si>
  <si>
    <t>(y-p) * X3</t>
  </si>
  <si>
    <t>J Matrix</t>
  </si>
  <si>
    <t>X1 * X1</t>
  </si>
  <si>
    <t>X1 * X2</t>
  </si>
  <si>
    <t>X1 * X3</t>
  </si>
  <si>
    <t>X2 * X2</t>
  </si>
  <si>
    <t>X2 * X3</t>
  </si>
  <si>
    <t>X3 * X3</t>
  </si>
  <si>
    <t>p*(1-p)</t>
  </si>
  <si>
    <t>p*(1-p)*X1</t>
  </si>
  <si>
    <t>p*(1-p)*X2</t>
  </si>
  <si>
    <t>p*(1-p)*X1*X2</t>
  </si>
  <si>
    <t>p*(1-p)*X3</t>
  </si>
  <si>
    <t>p*(1-p)*X1*X1</t>
  </si>
  <si>
    <t>p*(1-p)*X1*X3</t>
  </si>
  <si>
    <t>p*(1-p)*X2*X2</t>
  </si>
  <si>
    <t>p*(1-p)*X2*X3</t>
  </si>
  <si>
    <t>p*(1-p)*X3*X3</t>
  </si>
  <si>
    <t>j</t>
  </si>
  <si>
    <t>s</t>
  </si>
  <si>
    <t>inverse(s)</t>
  </si>
  <si>
    <t>inverse(j)</t>
  </si>
  <si>
    <t>J inverse * S</t>
  </si>
  <si>
    <t>beta+J inverse *s</t>
  </si>
  <si>
    <t>log(P)</t>
  </si>
  <si>
    <t xml:space="preserve"> log(1-P)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</si>
</sst>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theme="1"/>
      <name val="Calibri"/>
      <family val="2"/>
      <scheme val="minor"/>
    </font>
    <font>
      <b/>
      <sz val="11"/>
      <color theme="1"/>
      <name val="Calibri"/>
      <family val="2"/>
      <scheme val="minor"/>
    </font>
    <font>
      <b/>
      <sz val="9"/>
      <color theme="1"/>
      <name val="Arial"/>
      <family val="2"/>
    </font>
    <font>
      <sz val="10"/>
      <color theme="1"/>
      <name val="Arial"/>
      <family val="2"/>
    </font>
    <font>
      <b/>
      <sz val="10"/>
      <color theme="1"/>
      <name val="Arial"/>
      <family val="2"/>
    </font>
    <font>
      <b/>
      <sz val="11"/>
      <color rgb="FFFF0000"/>
      <name val="Calibri"/>
      <family val="2"/>
      <scheme val="minor"/>
    </font>
    <font>
      <b/>
      <sz val="10"/>
      <color rgb="FFFF0000"/>
      <name val="Arial"/>
      <family val="2"/>
    </font>
    <font>
      <sz val="10"/>
      <color rgb="FFFF0000"/>
      <name val="Arial"/>
      <family val="2"/>
    </font>
    <font>
      <b/>
      <sz val="11"/>
      <color rgb="FF00B050"/>
      <name val="Calibri"/>
      <family val="2"/>
      <scheme val="minor"/>
    </font>
    <font>
      <b/>
      <sz val="11"/>
      <color rgb="FF92D050"/>
      <name val="Calibri"/>
      <family val="2"/>
      <scheme val="minor"/>
    </font>
    <font>
      <b/>
      <sz val="11"/>
      <color theme="7" tint="-0.249977111117893"/>
      <name val="Calibri"/>
      <family val="2"/>
      <scheme val="minor"/>
    </font>
    <font>
      <sz val="10"/>
      <color theme="1"/>
      <name val="Bookman Old Style"/>
      <family val="1"/>
    </font>
    <font>
      <b/>
      <sz val="10"/>
      <color theme="1"/>
      <name val="Bookman Old Style"/>
      <family val="1"/>
    </font>
    <font>
      <sz val="11"/>
      <color rgb="FF00B050"/>
      <name val="Calibri"/>
      <family val="2"/>
      <scheme val="minor"/>
    </font>
    <font>
      <b/>
      <sz val="11"/>
      <color theme="9" tint="-0.499984740745262"/>
      <name val="Calibri"/>
      <family val="2"/>
      <scheme val="minor"/>
    </font>
    <font>
      <b/>
      <sz val="16"/>
      <color rgb="FFFF0000"/>
      <name val="Calibri"/>
      <family val="2"/>
      <scheme val="minor"/>
    </font>
    <font>
      <sz val="12"/>
      <color rgb="FF000000"/>
      <name val="Bookman Old Style"/>
      <family val="1"/>
    </font>
    <font>
      <sz val="14"/>
      <color theme="1"/>
      <name val="Calibri"/>
      <family val="2"/>
      <scheme val="minor"/>
    </font>
    <font>
      <b/>
      <sz val="14"/>
      <color theme="9" tint="-0.499984740745262"/>
      <name val="Calibri"/>
      <family val="2"/>
      <scheme val="minor"/>
    </font>
    <font>
      <b/>
      <sz val="14"/>
      <color theme="1"/>
      <name val="Calibri"/>
      <family val="2"/>
      <scheme val="minor"/>
    </font>
    <font>
      <b/>
      <sz val="12"/>
      <color theme="1"/>
      <name val="Calibri"/>
      <family val="2"/>
      <scheme val="minor"/>
    </font>
    <font>
      <b/>
      <sz val="12"/>
      <color rgb="FF000000"/>
      <name val="Bookman Old Style"/>
      <family val="1"/>
    </font>
    <font>
      <b/>
      <i/>
      <sz val="11"/>
      <color rgb="FFFF0000"/>
      <name val="Calibri"/>
      <family val="2"/>
      <scheme val="minor"/>
    </font>
    <font>
      <b/>
      <sz val="20"/>
      <color theme="1"/>
      <name val="Calibri"/>
      <family val="2"/>
      <scheme val="minor"/>
    </font>
    <font>
      <b/>
      <sz val="18"/>
      <color rgb="FFFF0000"/>
      <name val="Calibri"/>
      <family val="2"/>
      <scheme val="minor"/>
    </font>
    <font>
      <sz val="11"/>
      <color theme="7" tint="-0.249977111117893"/>
      <name val="Calibri"/>
      <family val="2"/>
      <scheme val="minor"/>
    </font>
    <font>
      <b/>
      <sz val="11"/>
      <color rgb="FF7030A0"/>
      <name val="Calibri"/>
      <family val="2"/>
      <scheme val="minor"/>
    </font>
    <font>
      <sz val="12"/>
      <color theme="1"/>
      <name val="Times New Roman"/>
      <family val="1"/>
    </font>
    <font>
      <b/>
      <sz val="12"/>
      <color rgb="FFFF0000"/>
      <name val="Times New Roman"/>
      <family val="1"/>
    </font>
    <font>
      <b/>
      <sz val="12"/>
      <color theme="1"/>
      <name val="Times New Roman"/>
      <family val="1"/>
    </font>
    <font>
      <sz val="12"/>
      <color theme="9" tint="-0.249977111117893"/>
      <name val="Times New Roman"/>
      <family val="1"/>
    </font>
    <font>
      <sz val="12"/>
      <color theme="8"/>
      <name val="Times New Roman"/>
      <family val="1"/>
    </font>
    <font>
      <b/>
      <u/>
      <sz val="12"/>
      <color theme="8"/>
      <name val="Times New Roman"/>
      <family val="1"/>
    </font>
    <font>
      <u/>
      <sz val="12"/>
      <color theme="8"/>
      <name val="Times New Roman"/>
      <family val="1"/>
    </font>
    <font>
      <b/>
      <u/>
      <sz val="12"/>
      <color theme="9" tint="-0.249977111117893"/>
      <name val="Times New Roman"/>
      <family val="1"/>
    </font>
    <font>
      <u/>
      <sz val="12"/>
      <color theme="9" tint="-0.249977111117893"/>
      <name val="Times New Roman"/>
      <family val="1"/>
    </font>
    <font>
      <b/>
      <sz val="12"/>
      <color rgb="FF7030A0"/>
      <name val="Times New Roman"/>
      <family val="1"/>
    </font>
    <font>
      <sz val="14"/>
      <color rgb="FF000000"/>
      <name val="Times New Roman"/>
      <family val="1"/>
    </font>
    <font>
      <b/>
      <sz val="12"/>
      <color rgb="FFFF0000"/>
      <name val="Calibri"/>
      <family val="2"/>
      <scheme val="minor"/>
    </font>
    <font>
      <b/>
      <sz val="14"/>
      <color rgb="FF000000"/>
      <name val="Times New Roman"/>
      <family val="1"/>
    </font>
    <font>
      <b/>
      <sz val="14"/>
      <color rgb="FFFF0000"/>
      <name val="Times New Roman"/>
      <family val="1"/>
    </font>
  </fonts>
  <fills count="2">
    <fill>
      <patternFill patternType="none"/>
    </fill>
    <fill>
      <patternFill patternType="gray125"/>
    </fill>
  </fills>
  <borders count="4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243">
    <xf numFmtId="0" fontId="0" fillId="0" borderId="0" xfId="0"/>
    <xf numFmtId="0" fontId="3" fillId="0" borderId="0" xfId="0" applyFont="1" applyAlignment="1">
      <alignment horizontal="center"/>
    </xf>
    <xf numFmtId="0" fontId="3" fillId="0" borderId="0" xfId="0" applyFont="1" applyAlignment="1">
      <alignment horizontal="center" wrapText="1"/>
    </xf>
    <xf numFmtId="0" fontId="3" fillId="0" borderId="1" xfId="0" applyFont="1" applyBorder="1" applyAlignment="1">
      <alignment horizontal="center" vertical="top" wrapText="1"/>
    </xf>
    <xf numFmtId="0" fontId="0" fillId="0" borderId="1" xfId="0" applyBorder="1"/>
    <xf numFmtId="0" fontId="2" fillId="0" borderId="1" xfId="0" applyFont="1" applyBorder="1" applyAlignment="1">
      <alignment vertical="top"/>
    </xf>
    <xf numFmtId="0" fontId="3" fillId="0" borderId="5" xfId="0" applyFont="1"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0" fillId="0" borderId="0" xfId="0" applyBorder="1"/>
    <xf numFmtId="0" fontId="3" fillId="0" borderId="2" xfId="0" applyFont="1" applyBorder="1" applyAlignment="1">
      <alignment horizontal="center" vertical="top" wrapText="1"/>
    </xf>
    <xf numFmtId="0" fontId="3" fillId="0" borderId="6" xfId="0" applyFont="1" applyBorder="1" applyAlignment="1">
      <alignment horizontal="center" vertical="top" wrapText="1"/>
    </xf>
    <xf numFmtId="0" fontId="1" fillId="0" borderId="6" xfId="0" applyFont="1" applyBorder="1" applyAlignment="1">
      <alignment vertical="center"/>
    </xf>
    <xf numFmtId="0" fontId="4" fillId="0" borderId="0" xfId="0" applyFont="1" applyBorder="1" applyAlignment="1">
      <alignment horizontal="center" vertical="center"/>
    </xf>
    <xf numFmtId="0" fontId="1" fillId="0" borderId="0"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vertical="top" wrapText="1"/>
    </xf>
    <xf numFmtId="0" fontId="6" fillId="0" borderId="1" xfId="0" applyFont="1" applyBorder="1" applyAlignment="1">
      <alignment horizontal="center" vertical="center"/>
    </xf>
    <xf numFmtId="0" fontId="7" fillId="0" borderId="1" xfId="0" applyFont="1" applyBorder="1" applyAlignment="1">
      <alignment horizontal="center"/>
    </xf>
    <xf numFmtId="0" fontId="6" fillId="0" borderId="6" xfId="0" applyFont="1" applyBorder="1" applyAlignment="1">
      <alignment horizontal="center" vertical="center"/>
    </xf>
    <xf numFmtId="0" fontId="8" fillId="0" borderId="0" xfId="0" applyFont="1"/>
    <xf numFmtId="0" fontId="9" fillId="0" borderId="0" xfId="0" applyFont="1"/>
    <xf numFmtId="0" fontId="8" fillId="0" borderId="0" xfId="0" applyFont="1" applyAlignment="1"/>
    <xf numFmtId="0" fontId="0" fillId="0" borderId="1" xfId="0" applyFont="1" applyBorder="1"/>
    <xf numFmtId="0" fontId="0" fillId="0" borderId="1" xfId="0" applyFont="1" applyBorder="1" applyAlignment="1"/>
    <xf numFmtId="0" fontId="0" fillId="0" borderId="3" xfId="0" applyFill="1" applyBorder="1"/>
    <xf numFmtId="0" fontId="0" fillId="0" borderId="13" xfId="0" applyBorder="1"/>
    <xf numFmtId="0" fontId="12" fillId="0" borderId="21" xfId="0" applyFont="1" applyBorder="1" applyAlignment="1">
      <alignment vertical="top" wrapText="1"/>
    </xf>
    <xf numFmtId="0" fontId="12" fillId="0" borderId="22" xfId="0" applyFont="1" applyBorder="1" applyAlignment="1">
      <alignment vertical="top" wrapText="1"/>
    </xf>
    <xf numFmtId="0" fontId="11" fillId="0" borderId="6" xfId="0" applyFont="1" applyBorder="1" applyAlignment="1">
      <alignment horizontal="center" vertical="center" wrapText="1"/>
    </xf>
    <xf numFmtId="0" fontId="11" fillId="0" borderId="13" xfId="0" applyFont="1" applyBorder="1" applyAlignment="1">
      <alignment horizontal="center" vertical="center" wrapText="1"/>
    </xf>
    <xf numFmtId="0" fontId="0" fillId="0" borderId="10" xfId="0" applyBorder="1"/>
    <xf numFmtId="0" fontId="0" fillId="0" borderId="7" xfId="0" applyBorder="1"/>
    <xf numFmtId="0" fontId="0" fillId="0" borderId="27" xfId="0" applyBorder="1"/>
    <xf numFmtId="0" fontId="0" fillId="0" borderId="28" xfId="0" applyBorder="1"/>
    <xf numFmtId="0" fontId="0" fillId="0" borderId="29" xfId="0" applyBorder="1"/>
    <xf numFmtId="0" fontId="0" fillId="0" borderId="14" xfId="0" applyBorder="1"/>
    <xf numFmtId="0" fontId="11" fillId="0" borderId="15" xfId="0" applyFont="1" applyBorder="1" applyAlignment="1">
      <alignment horizontal="center" vertical="center" wrapText="1"/>
    </xf>
    <xf numFmtId="0" fontId="0" fillId="0" borderId="15" xfId="0" applyBorder="1" applyAlignment="1">
      <alignment horizontal="center" vertical="center"/>
    </xf>
    <xf numFmtId="0" fontId="5" fillId="0" borderId="0" xfId="0" applyFont="1"/>
    <xf numFmtId="0" fontId="14" fillId="0" borderId="0" xfId="0" applyFont="1" applyBorder="1"/>
    <xf numFmtId="0" fontId="12" fillId="0" borderId="30" xfId="0" applyFont="1" applyBorder="1" applyAlignment="1">
      <alignment vertical="top" wrapText="1"/>
    </xf>
    <xf numFmtId="0" fontId="11" fillId="0" borderId="14" xfId="0" applyFont="1" applyBorder="1" applyAlignment="1">
      <alignment horizontal="center" vertical="center" wrapText="1"/>
    </xf>
    <xf numFmtId="0" fontId="12" fillId="0" borderId="33" xfId="0" applyFont="1" applyBorder="1" applyAlignment="1">
      <alignment vertical="top" wrapText="1"/>
    </xf>
    <xf numFmtId="0" fontId="12" fillId="0" borderId="1" xfId="0" applyFont="1" applyBorder="1" applyAlignment="1">
      <alignment vertical="top" wrapText="1"/>
    </xf>
    <xf numFmtId="0" fontId="15" fillId="0" borderId="0" xfId="0" applyFont="1" applyBorder="1" applyAlignment="1"/>
    <xf numFmtId="0" fontId="0" fillId="0" borderId="34" xfId="0" applyBorder="1" applyAlignment="1">
      <alignment horizontal="center" vertical="center"/>
    </xf>
    <xf numFmtId="0" fontId="12" fillId="0" borderId="35" xfId="0" applyFont="1" applyFill="1" applyBorder="1" applyAlignment="1">
      <alignment horizontal="center" vertical="center" wrapText="1"/>
    </xf>
    <xf numFmtId="0" fontId="0" fillId="0" borderId="18" xfId="0" applyBorder="1"/>
    <xf numFmtId="0" fontId="0" fillId="0" borderId="20" xfId="0" applyBorder="1"/>
    <xf numFmtId="0" fontId="0" fillId="0" borderId="36" xfId="0" applyBorder="1" applyAlignment="1">
      <alignment horizontal="center" vertical="center"/>
    </xf>
    <xf numFmtId="0" fontId="12" fillId="0" borderId="3" xfId="0" applyFont="1" applyFill="1" applyBorder="1" applyAlignment="1">
      <alignment vertical="top" wrapText="1"/>
    </xf>
    <xf numFmtId="0" fontId="16" fillId="0" borderId="1" xfId="0" applyFont="1" applyBorder="1" applyAlignment="1">
      <alignment vertical="top" wrapText="1"/>
    </xf>
    <xf numFmtId="0" fontId="16" fillId="0" borderId="6" xfId="0" applyFont="1" applyBorder="1" applyAlignment="1">
      <alignment vertical="top" wrapText="1"/>
    </xf>
    <xf numFmtId="0" fontId="12" fillId="0" borderId="37" xfId="0" applyFont="1" applyFill="1" applyBorder="1" applyAlignment="1">
      <alignment vertical="top" wrapText="1"/>
    </xf>
    <xf numFmtId="0" fontId="12" fillId="0" borderId="38" xfId="0" applyFont="1" applyFill="1" applyBorder="1" applyAlignment="1">
      <alignment vertical="top" wrapText="1"/>
    </xf>
    <xf numFmtId="0" fontId="17" fillId="0" borderId="10" xfId="0" applyFont="1" applyBorder="1"/>
    <xf numFmtId="0" fontId="17" fillId="0" borderId="27" xfId="0" applyFont="1" applyBorder="1"/>
    <xf numFmtId="0" fontId="17" fillId="0" borderId="0" xfId="0" applyFont="1" applyBorder="1"/>
    <xf numFmtId="0" fontId="17" fillId="0" borderId="28" xfId="0" applyFont="1" applyBorder="1"/>
    <xf numFmtId="0" fontId="17" fillId="0" borderId="29" xfId="0" applyFont="1" applyBorder="1"/>
    <xf numFmtId="0" fontId="17" fillId="0" borderId="14" xfId="0" applyFont="1" applyBorder="1"/>
    <xf numFmtId="0" fontId="17" fillId="0" borderId="13" xfId="0" applyFont="1" applyBorder="1"/>
    <xf numFmtId="0" fontId="16" fillId="0" borderId="0" xfId="0" applyFont="1"/>
    <xf numFmtId="0" fontId="21" fillId="0" borderId="1" xfId="0" applyFont="1" applyBorder="1" applyAlignment="1">
      <alignment horizontal="center" vertical="center" wrapText="1"/>
    </xf>
    <xf numFmtId="0" fontId="16" fillId="0" borderId="8" xfId="0" applyFont="1" applyBorder="1" applyAlignment="1">
      <alignment vertical="top" wrapText="1"/>
    </xf>
    <xf numFmtId="0" fontId="16" fillId="0" borderId="29" xfId="0" applyFont="1" applyBorder="1" applyAlignment="1">
      <alignment vertical="top" wrapText="1"/>
    </xf>
    <xf numFmtId="0" fontId="21" fillId="0" borderId="7" xfId="0" applyFont="1" applyBorder="1" applyAlignment="1">
      <alignment horizontal="center" vertical="center" wrapText="1"/>
    </xf>
    <xf numFmtId="0" fontId="0" fillId="0" borderId="15" xfId="0" applyBorder="1"/>
    <xf numFmtId="0" fontId="22" fillId="0" borderId="0" xfId="0" applyFont="1"/>
    <xf numFmtId="0" fontId="0" fillId="0" borderId="0" xfId="0" applyAlignment="1"/>
    <xf numFmtId="0" fontId="24" fillId="0" borderId="0" xfId="0" applyFont="1" applyAlignment="1"/>
    <xf numFmtId="0" fontId="25" fillId="0" borderId="15" xfId="0" applyFont="1" applyFill="1" applyBorder="1"/>
    <xf numFmtId="0" fontId="1" fillId="0" borderId="36" xfId="0" applyFont="1" applyBorder="1" applyAlignment="1">
      <alignment horizontal="center" vertical="center"/>
    </xf>
    <xf numFmtId="0" fontId="25" fillId="0" borderId="15" xfId="0" applyFont="1" applyBorder="1"/>
    <xf numFmtId="0" fontId="21" fillId="0" borderId="28" xfId="0" applyFont="1" applyBorder="1" applyAlignment="1">
      <alignment horizontal="center" vertical="center" wrapText="1"/>
    </xf>
    <xf numFmtId="0" fontId="1" fillId="0" borderId="15" xfId="0" applyFont="1" applyBorder="1"/>
    <xf numFmtId="0" fontId="0" fillId="0" borderId="0" xfId="0" applyAlignment="1">
      <alignment horizontal="right"/>
    </xf>
    <xf numFmtId="0" fontId="5" fillId="0" borderId="15" xfId="0" applyFont="1" applyBorder="1"/>
    <xf numFmtId="0" fontId="26" fillId="0" borderId="15" xfId="0" applyFont="1" applyBorder="1" applyAlignment="1">
      <alignment horizontal="right"/>
    </xf>
    <xf numFmtId="0" fontId="26" fillId="0" borderId="15" xfId="0" applyFont="1" applyBorder="1"/>
    <xf numFmtId="0" fontId="27" fillId="0" borderId="0" xfId="0" applyFont="1" applyAlignment="1">
      <alignment vertical="top" wrapText="1"/>
    </xf>
    <xf numFmtId="0" fontId="37" fillId="0" borderId="2" xfId="0" applyFont="1" applyBorder="1" applyAlignment="1">
      <alignment vertical="top" wrapText="1"/>
    </xf>
    <xf numFmtId="0" fontId="37" fillId="0" borderId="6" xfId="0" applyFont="1" applyBorder="1" applyAlignment="1">
      <alignment vertical="top" wrapText="1"/>
    </xf>
    <xf numFmtId="0" fontId="37" fillId="0" borderId="7" xfId="0" applyFont="1" applyBorder="1" applyAlignment="1">
      <alignment vertical="top" wrapText="1"/>
    </xf>
    <xf numFmtId="0" fontId="37" fillId="0" borderId="13" xfId="0" applyFont="1" applyBorder="1" applyAlignment="1">
      <alignment vertical="top" wrapText="1"/>
    </xf>
    <xf numFmtId="0" fontId="37" fillId="0" borderId="6" xfId="0" applyFont="1" applyBorder="1" applyAlignment="1">
      <alignment horizontal="center" vertical="center" wrapText="1"/>
    </xf>
    <xf numFmtId="0" fontId="37" fillId="0" borderId="13" xfId="0" applyFont="1" applyBorder="1" applyAlignment="1">
      <alignment horizontal="center" vertical="center" wrapText="1"/>
    </xf>
    <xf numFmtId="0" fontId="29" fillId="0" borderId="0" xfId="0" applyFont="1" applyAlignment="1">
      <alignment vertical="top" wrapText="1"/>
    </xf>
    <xf numFmtId="0" fontId="37" fillId="0" borderId="0" xfId="0" applyFont="1"/>
    <xf numFmtId="0" fontId="37" fillId="0" borderId="10" xfId="0" applyFont="1" applyBorder="1"/>
    <xf numFmtId="0" fontId="3" fillId="0" borderId="4" xfId="0" applyFont="1" applyBorder="1" applyAlignment="1">
      <alignment horizontal="center"/>
    </xf>
    <xf numFmtId="0" fontId="3" fillId="0" borderId="4" xfId="0" applyFont="1" applyBorder="1" applyAlignment="1">
      <alignment horizontal="center" wrapText="1"/>
    </xf>
    <xf numFmtId="0" fontId="0" fillId="0" borderId="4" xfId="0" applyBorder="1"/>
    <xf numFmtId="0" fontId="37" fillId="0" borderId="27" xfId="0" applyFont="1" applyBorder="1"/>
    <xf numFmtId="0" fontId="3" fillId="0" borderId="0" xfId="0" applyFont="1" applyBorder="1" applyAlignment="1">
      <alignment horizontal="center"/>
    </xf>
    <xf numFmtId="0" fontId="3" fillId="0" borderId="0" xfId="0" applyFont="1" applyBorder="1" applyAlignment="1">
      <alignment horizontal="center" wrapText="1"/>
    </xf>
    <xf numFmtId="0" fontId="37" fillId="0" borderId="29" xfId="0" applyFont="1" applyBorder="1"/>
    <xf numFmtId="0" fontId="3" fillId="0" borderId="14" xfId="0" applyFont="1" applyBorder="1" applyAlignment="1">
      <alignment horizontal="center"/>
    </xf>
    <xf numFmtId="0" fontId="3" fillId="0" borderId="14" xfId="0" applyFont="1" applyBorder="1" applyAlignment="1">
      <alignment horizontal="center" wrapText="1"/>
    </xf>
    <xf numFmtId="0" fontId="37" fillId="0" borderId="4" xfId="0" applyFont="1" applyBorder="1" applyAlignment="1">
      <alignment vertical="top" wrapText="1"/>
    </xf>
    <xf numFmtId="0" fontId="37" fillId="0" borderId="14" xfId="0" applyFont="1" applyBorder="1" applyAlignment="1">
      <alignment vertical="top" wrapText="1"/>
    </xf>
    <xf numFmtId="0" fontId="37" fillId="0" borderId="14" xfId="0" applyFont="1" applyBorder="1" applyAlignment="1">
      <alignment horizontal="center" vertical="center" wrapText="1"/>
    </xf>
    <xf numFmtId="0" fontId="3" fillId="0" borderId="15" xfId="0" applyFont="1" applyBorder="1" applyAlignment="1">
      <alignment horizontal="center"/>
    </xf>
    <xf numFmtId="0" fontId="37" fillId="0" borderId="15" xfId="0" applyFont="1" applyBorder="1" applyAlignment="1">
      <alignment horizontal="center" vertical="center" wrapText="1"/>
    </xf>
    <xf numFmtId="0" fontId="1" fillId="0" borderId="0" xfId="0" applyFont="1"/>
    <xf numFmtId="0" fontId="0" fillId="0" borderId="15" xfId="0" applyBorder="1" applyAlignment="1">
      <alignment vertical="center"/>
    </xf>
    <xf numFmtId="0" fontId="0" fillId="0" borderId="23" xfId="0" applyBorder="1"/>
    <xf numFmtId="0" fontId="0" fillId="0" borderId="15" xfId="0" applyBorder="1" applyAlignment="1">
      <alignment horizontal="right"/>
    </xf>
    <xf numFmtId="0" fontId="0" fillId="0" borderId="0" xfId="0" applyAlignment="1">
      <alignment horizontal="center" vertical="center"/>
    </xf>
    <xf numFmtId="0" fontId="1" fillId="0" borderId="15" xfId="0" applyFont="1" applyBorder="1" applyAlignment="1">
      <alignment horizontal="center" vertical="center" wrapText="1"/>
    </xf>
    <xf numFmtId="0" fontId="1" fillId="0" borderId="0" xfId="0" applyFont="1" applyAlignment="1">
      <alignment horizontal="right"/>
    </xf>
    <xf numFmtId="0" fontId="0" fillId="0" borderId="39" xfId="0" applyBorder="1"/>
    <xf numFmtId="0" fontId="1" fillId="0" borderId="15" xfId="0" applyFont="1" applyBorder="1" applyAlignment="1">
      <alignment horizontal="right"/>
    </xf>
    <xf numFmtId="0" fontId="0" fillId="0" borderId="15" xfId="0" applyFill="1" applyBorder="1"/>
    <xf numFmtId="0" fontId="1" fillId="0" borderId="41" xfId="0" applyFont="1" applyBorder="1" applyAlignment="1">
      <alignment horizontal="right"/>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Alignment="1">
      <alignment horizontal="center" vertical="center"/>
    </xf>
    <xf numFmtId="0" fontId="3" fillId="0" borderId="15" xfId="0" applyFont="1" applyBorder="1" applyAlignment="1">
      <alignment horizontal="center" vertical="center"/>
    </xf>
    <xf numFmtId="0" fontId="27" fillId="0" borderId="0" xfId="0" applyFont="1" applyAlignment="1">
      <alignment horizontal="center" vertical="center" wrapText="1"/>
    </xf>
    <xf numFmtId="0" fontId="27" fillId="0" borderId="4" xfId="0" applyFont="1" applyBorder="1" applyAlignment="1">
      <alignment horizontal="center" vertical="center" wrapText="1"/>
    </xf>
    <xf numFmtId="0" fontId="27" fillId="0" borderId="0"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28" xfId="0" applyBorder="1" applyAlignment="1">
      <alignment horizontal="center" vertical="center"/>
    </xf>
    <xf numFmtId="0" fontId="0" fillId="0" borderId="13" xfId="0" applyBorder="1" applyAlignment="1">
      <alignment horizontal="center" vertical="center"/>
    </xf>
    <xf numFmtId="0" fontId="0" fillId="0" borderId="23" xfId="0" applyBorder="1" applyAlignment="1">
      <alignment horizontal="center" vertical="center"/>
    </xf>
    <xf numFmtId="0" fontId="0" fillId="0" borderId="39" xfId="0" applyBorder="1" applyAlignment="1">
      <alignment horizontal="center" vertical="center"/>
    </xf>
    <xf numFmtId="0" fontId="0" fillId="0" borderId="13" xfId="0" applyBorder="1" applyAlignment="1">
      <alignment wrapText="1"/>
    </xf>
    <xf numFmtId="0" fontId="0" fillId="0" borderId="0" xfId="0" applyBorder="1" applyAlignment="1">
      <alignment horizontal="center" vertical="center"/>
    </xf>
    <xf numFmtId="0" fontId="37" fillId="0" borderId="0" xfId="0" applyFont="1" applyBorder="1" applyAlignment="1">
      <alignment vertical="top" wrapText="1"/>
    </xf>
    <xf numFmtId="0" fontId="5" fillId="0" borderId="0" xfId="0" applyFont="1" applyAlignment="1">
      <alignment horizontal="center" vertical="center"/>
    </xf>
    <xf numFmtId="0" fontId="18" fillId="0" borderId="4" xfId="0" applyFont="1" applyBorder="1" applyAlignment="1">
      <alignment horizontal="center" wrapText="1"/>
    </xf>
    <xf numFmtId="0" fontId="18" fillId="0" borderId="7"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wrapText="1"/>
    </xf>
    <xf numFmtId="0" fontId="1" fillId="0" borderId="11" xfId="0" applyFont="1" applyBorder="1" applyAlignment="1">
      <alignment horizontal="center" wrapText="1"/>
    </xf>
    <xf numFmtId="0" fontId="1" fillId="0" borderId="30" xfId="0" applyFont="1" applyBorder="1" applyAlignment="1">
      <alignment horizont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2" fillId="0" borderId="23" xfId="0" applyFont="1" applyBorder="1" applyAlignment="1">
      <alignment vertical="top" wrapText="1"/>
    </xf>
    <xf numFmtId="0" fontId="12" fillId="0" borderId="15" xfId="0" applyFont="1" applyBorder="1" applyAlignment="1">
      <alignment vertical="top" wrapText="1"/>
    </xf>
    <xf numFmtId="0" fontId="12" fillId="0" borderId="17" xfId="0" applyFont="1" applyBorder="1" applyAlignment="1">
      <alignment vertical="top" wrapText="1"/>
    </xf>
    <xf numFmtId="0" fontId="12" fillId="0" borderId="19" xfId="0" applyFont="1" applyBorder="1" applyAlignment="1">
      <alignment vertical="top" wrapText="1"/>
    </xf>
    <xf numFmtId="0" fontId="13" fillId="0" borderId="0" xfId="0" applyFont="1" applyAlignment="1">
      <alignment horizontal="center"/>
    </xf>
    <xf numFmtId="0" fontId="5" fillId="0" borderId="24" xfId="0" applyFont="1" applyBorder="1" applyAlignment="1">
      <alignment horizontal="center" wrapText="1"/>
    </xf>
    <xf numFmtId="0" fontId="5" fillId="0" borderId="25" xfId="0" applyFont="1" applyBorder="1" applyAlignment="1">
      <alignment horizontal="center" wrapText="1"/>
    </xf>
    <xf numFmtId="0" fontId="5" fillId="0" borderId="26"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8" xfId="0" applyFont="1" applyBorder="1" applyAlignment="1">
      <alignment horizontal="center"/>
    </xf>
    <xf numFmtId="0" fontId="5" fillId="0" borderId="9" xfId="0" applyFont="1" applyBorder="1" applyAlignment="1">
      <alignment horizontal="center"/>
    </xf>
    <xf numFmtId="0" fontId="5" fillId="0" borderId="5" xfId="0" applyFont="1" applyBorder="1" applyAlignment="1">
      <alignment horizontal="center"/>
    </xf>
    <xf numFmtId="0" fontId="12" fillId="0" borderId="16" xfId="0" applyFont="1" applyBorder="1" applyAlignment="1">
      <alignment vertical="top" wrapText="1"/>
    </xf>
    <xf numFmtId="0" fontId="12" fillId="0" borderId="18" xfId="0" applyFont="1" applyBorder="1" applyAlignment="1">
      <alignment vertical="top" wrapText="1"/>
    </xf>
    <xf numFmtId="0" fontId="12" fillId="0" borderId="20" xfId="0" applyFont="1" applyBorder="1" applyAlignment="1">
      <alignment vertical="top" wrapText="1"/>
    </xf>
    <xf numFmtId="0" fontId="14" fillId="0" borderId="4" xfId="0" applyFont="1" applyBorder="1" applyAlignment="1">
      <alignment horizontal="center" wrapText="1"/>
    </xf>
    <xf numFmtId="0" fontId="14" fillId="0" borderId="0" xfId="0" applyFont="1" applyBorder="1" applyAlignment="1">
      <alignment horizontal="center" wrapText="1"/>
    </xf>
    <xf numFmtId="0" fontId="5"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7" xfId="0" applyFont="1" applyBorder="1" applyAlignment="1">
      <alignment horizontal="center" vertical="center" wrapText="1"/>
    </xf>
    <xf numFmtId="0" fontId="15" fillId="0" borderId="8" xfId="0" applyFont="1" applyBorder="1" applyAlignment="1">
      <alignment horizontal="center"/>
    </xf>
    <xf numFmtId="0" fontId="15" fillId="0" borderId="9" xfId="0" applyFont="1" applyBorder="1" applyAlignment="1">
      <alignment horizontal="center"/>
    </xf>
    <xf numFmtId="0" fontId="15" fillId="0" borderId="5" xfId="0" applyFont="1" applyBorder="1" applyAlignment="1">
      <alignment horizontal="center"/>
    </xf>
    <xf numFmtId="0" fontId="25" fillId="0" borderId="36" xfId="0" applyFont="1" applyBorder="1" applyAlignment="1">
      <alignment horizontal="center"/>
    </xf>
    <xf numFmtId="0" fontId="25" fillId="0" borderId="40" xfId="0" applyFont="1" applyBorder="1" applyAlignment="1">
      <alignment horizontal="center"/>
    </xf>
    <xf numFmtId="0" fontId="25" fillId="0" borderId="41" xfId="0" applyFont="1" applyBorder="1" applyAlignment="1">
      <alignment horizontal="center"/>
    </xf>
    <xf numFmtId="0" fontId="1" fillId="0" borderId="14" xfId="0" applyFont="1" applyBorder="1" applyAlignment="1">
      <alignment horizontal="left"/>
    </xf>
    <xf numFmtId="0" fontId="1" fillId="0" borderId="15" xfId="0" applyFont="1" applyBorder="1" applyAlignment="1">
      <alignment horizontal="center"/>
    </xf>
    <xf numFmtId="0" fontId="20" fillId="0" borderId="27" xfId="0" applyFont="1" applyBorder="1" applyAlignment="1">
      <alignment horizontal="center"/>
    </xf>
    <xf numFmtId="0" fontId="20" fillId="0" borderId="0" xfId="0" applyFont="1" applyBorder="1" applyAlignment="1">
      <alignment horizontal="center"/>
    </xf>
    <xf numFmtId="0" fontId="19" fillId="0" borderId="27" xfId="0" applyFont="1" applyBorder="1" applyAlignment="1">
      <alignment horizontal="center"/>
    </xf>
    <xf numFmtId="0" fontId="19" fillId="0" borderId="0" xfId="0" applyFont="1" applyBorder="1" applyAlignment="1">
      <alignment horizontal="center"/>
    </xf>
    <xf numFmtId="0" fontId="19" fillId="0" borderId="28" xfId="0" applyFont="1" applyBorder="1" applyAlignment="1">
      <alignment horizontal="center"/>
    </xf>
    <xf numFmtId="0" fontId="0" fillId="0" borderId="15" xfId="0" applyBorder="1" applyAlignment="1">
      <alignment horizontal="center"/>
    </xf>
    <xf numFmtId="0" fontId="23" fillId="0" borderId="0" xfId="0" applyFont="1" applyAlignment="1">
      <alignment horizontal="left" vertical="center" wrapText="1"/>
    </xf>
    <xf numFmtId="0" fontId="5"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39" xfId="0" applyBorder="1" applyAlignment="1">
      <alignment horizontal="center"/>
    </xf>
    <xf numFmtId="0" fontId="0" fillId="0" borderId="23" xfId="0" applyBorder="1" applyAlignment="1">
      <alignment horizontal="center"/>
    </xf>
    <xf numFmtId="0" fontId="0" fillId="0" borderId="0" xfId="0" applyAlignment="1">
      <alignment horizontal="center"/>
    </xf>
    <xf numFmtId="0" fontId="5" fillId="0" borderId="0" xfId="0" applyFont="1" applyAlignment="1">
      <alignment horizontal="left"/>
    </xf>
    <xf numFmtId="0" fontId="5" fillId="0" borderId="15" xfId="0" applyFont="1" applyBorder="1" applyAlignment="1">
      <alignment horizontal="center"/>
    </xf>
    <xf numFmtId="0" fontId="5" fillId="0" borderId="42" xfId="0" applyFont="1" applyBorder="1" applyAlignment="1">
      <alignment horizontal="left"/>
    </xf>
    <xf numFmtId="0" fontId="5" fillId="0" borderId="36" xfId="0" applyFont="1" applyBorder="1" applyAlignment="1">
      <alignment horizontal="center"/>
    </xf>
    <xf numFmtId="0" fontId="5" fillId="0" borderId="41" xfId="0" applyFont="1" applyBorder="1" applyAlignment="1">
      <alignment horizontal="center"/>
    </xf>
    <xf numFmtId="0" fontId="5" fillId="0" borderId="0" xfId="0" applyFont="1" applyAlignment="1">
      <alignment horizontal="right"/>
    </xf>
    <xf numFmtId="0" fontId="0" fillId="0" borderId="44" xfId="0" applyBorder="1" applyAlignment="1">
      <alignment horizontal="center"/>
    </xf>
    <xf numFmtId="0" fontId="0" fillId="0" borderId="15" xfId="0" applyBorder="1" applyAlignment="1">
      <alignment horizontal="center" vertical="center"/>
    </xf>
    <xf numFmtId="0" fontId="38" fillId="0" borderId="15" xfId="0" applyFont="1"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center" wrapText="1"/>
    </xf>
    <xf numFmtId="0" fontId="39" fillId="0" borderId="0" xfId="0" applyFont="1" applyAlignment="1">
      <alignment horizontal="center"/>
    </xf>
    <xf numFmtId="0" fontId="1" fillId="0" borderId="15" xfId="0" applyFont="1" applyBorder="1" applyAlignment="1">
      <alignment horizontal="left"/>
    </xf>
    <xf numFmtId="0" fontId="1" fillId="0" borderId="15" xfId="0" applyFont="1" applyBorder="1" applyAlignment="1">
      <alignment horizontal="center" vertical="center" wrapText="1"/>
    </xf>
    <xf numFmtId="0" fontId="40" fillId="0" borderId="0" xfId="0" applyFont="1" applyAlignment="1">
      <alignment horizontal="center"/>
    </xf>
    <xf numFmtId="0" fontId="39" fillId="0" borderId="4" xfId="0" applyFont="1" applyBorder="1" applyAlignment="1">
      <alignment horizontal="center"/>
    </xf>
    <xf numFmtId="0" fontId="37" fillId="0" borderId="0" xfId="0" applyFont="1" applyBorder="1" applyAlignment="1">
      <alignment horizontal="left" wrapText="1"/>
    </xf>
    <xf numFmtId="0" fontId="37" fillId="0" borderId="28" xfId="0" applyFont="1" applyBorder="1" applyAlignment="1">
      <alignment horizontal="left" wrapText="1"/>
    </xf>
    <xf numFmtId="0" fontId="37" fillId="0" borderId="29" xfId="0" applyFont="1" applyBorder="1" applyAlignment="1">
      <alignment horizontal="left" wrapText="1"/>
    </xf>
    <xf numFmtId="0" fontId="37" fillId="0" borderId="14" xfId="0" applyFont="1" applyBorder="1" applyAlignment="1">
      <alignment horizontal="left" wrapText="1"/>
    </xf>
    <xf numFmtId="0" fontId="37" fillId="0" borderId="13" xfId="0" applyFont="1" applyBorder="1" applyAlignment="1">
      <alignment horizontal="left" wrapText="1"/>
    </xf>
    <xf numFmtId="0" fontId="39" fillId="0" borderId="10" xfId="0" applyFont="1" applyBorder="1" applyAlignment="1">
      <alignment horizontal="center"/>
    </xf>
    <xf numFmtId="0" fontId="4" fillId="0" borderId="15" xfId="0" applyFont="1" applyBorder="1" applyAlignment="1">
      <alignment horizontal="center" vertical="center" wrapText="1"/>
    </xf>
    <xf numFmtId="0" fontId="4" fillId="0" borderId="15" xfId="0" applyFont="1" applyBorder="1" applyAlignment="1">
      <alignment horizontal="center" vertical="center"/>
    </xf>
    <xf numFmtId="0" fontId="27" fillId="0" borderId="10" xfId="0" applyFont="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horizontal="left" vertical="top" wrapText="1"/>
    </xf>
    <xf numFmtId="0" fontId="27" fillId="0" borderId="27" xfId="0" applyFont="1" applyBorder="1" applyAlignment="1">
      <alignment horizontal="left" vertical="top" wrapText="1"/>
    </xf>
    <xf numFmtId="0" fontId="27" fillId="0" borderId="0" xfId="0" applyFont="1" applyBorder="1" applyAlignment="1">
      <alignment horizontal="left" vertical="top" wrapText="1"/>
    </xf>
    <xf numFmtId="0" fontId="27" fillId="0" borderId="28" xfId="0" applyFont="1" applyBorder="1" applyAlignment="1">
      <alignment horizontal="left" vertical="top" wrapText="1"/>
    </xf>
    <xf numFmtId="0" fontId="27" fillId="0" borderId="29" xfId="0" applyFont="1" applyBorder="1" applyAlignment="1">
      <alignment horizontal="left" vertical="top" wrapText="1"/>
    </xf>
    <xf numFmtId="0" fontId="27" fillId="0" borderId="14" xfId="0" applyFont="1" applyBorder="1" applyAlignment="1">
      <alignment horizontal="left" vertical="top" wrapText="1"/>
    </xf>
    <xf numFmtId="0" fontId="27" fillId="0" borderId="13" xfId="0" applyFont="1" applyBorder="1" applyAlignment="1">
      <alignment horizontal="left" vertical="top" wrapText="1"/>
    </xf>
    <xf numFmtId="0" fontId="5" fillId="0" borderId="0" xfId="0" applyFont="1" applyAlignment="1">
      <alignment horizontal="center" wrapText="1"/>
    </xf>
    <xf numFmtId="0" fontId="29" fillId="0" borderId="0" xfId="0" applyFont="1" applyAlignment="1">
      <alignment horizontal="center" vertical="top"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43" xfId="0" applyBorder="1" applyAlignment="1">
      <alignment horizontal="center" vertical="center" wrapText="1"/>
    </xf>
    <xf numFmtId="0" fontId="37" fillId="0" borderId="10" xfId="0" applyFont="1" applyBorder="1" applyAlignment="1">
      <alignment horizontal="center" wrapText="1"/>
    </xf>
    <xf numFmtId="0" fontId="37" fillId="0" borderId="4" xfId="0" applyFont="1" applyBorder="1" applyAlignment="1">
      <alignment horizontal="center" wrapText="1"/>
    </xf>
    <xf numFmtId="0" fontId="37" fillId="0" borderId="7" xfId="0" applyFont="1" applyBorder="1" applyAlignment="1">
      <alignment horizontal="center" wrapText="1"/>
    </xf>
    <xf numFmtId="0" fontId="37" fillId="0" borderId="27" xfId="0" applyFont="1" applyBorder="1" applyAlignment="1">
      <alignment horizontal="center" wrapText="1"/>
    </xf>
    <xf numFmtId="0" fontId="37" fillId="0" borderId="0" xfId="0" applyFont="1" applyBorder="1" applyAlignment="1">
      <alignment horizontal="center" wrapText="1"/>
    </xf>
    <xf numFmtId="0" fontId="37" fillId="0" borderId="28" xfId="0" applyFont="1" applyBorder="1" applyAlignment="1">
      <alignment horizont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5" fillId="0" borderId="1" xfId="0" applyFont="1" applyBorder="1" applyAlignment="1">
      <alignment horizontal="center" wrapText="1"/>
    </xf>
    <xf numFmtId="0" fontId="5" fillId="0" borderId="2" xfId="0" applyFont="1" applyBorder="1" applyAlignment="1">
      <alignment horizontal="center"/>
    </xf>
    <xf numFmtId="0" fontId="5" fillId="0" borderId="1" xfId="0" applyFont="1" applyBorder="1" applyAlignment="1">
      <alignment horizontal="center"/>
    </xf>
    <xf numFmtId="0" fontId="1" fillId="0" borderId="0" xfId="0" applyFont="1" applyAlignment="1">
      <alignment horizontal="center"/>
    </xf>
    <xf numFmtId="0" fontId="5" fillId="0" borderId="1"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5" xfId="0" applyFont="1" applyBorder="1" applyAlignment="1">
      <alignment horizontal="center" vertical="center"/>
    </xf>
    <xf numFmtId="0" fontId="2" fillId="0" borderId="1" xfId="0" applyFont="1" applyBorder="1" applyAlignment="1">
      <alignment wrapText="1"/>
    </xf>
    <xf numFmtId="0" fontId="2" fillId="0" borderId="5" xfId="0" applyFont="1" applyBorder="1" applyAlignment="1">
      <alignment horizontal="center" wrapText="1"/>
    </xf>
    <xf numFmtId="0" fontId="5" fillId="0" borderId="10"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0.wmf"/></Relationships>
</file>

<file path=xl/drawings/_rels/vmlDrawing1.vml.rels><?xml version="1.0" encoding="UTF-8" standalone="yes"?>
<Relationships xmlns="http://schemas.openxmlformats.org/package/2006/relationships"><Relationship Id="rId8" Type="http://schemas.openxmlformats.org/officeDocument/2006/relationships/image" Target="../media/image8.wmf"/><Relationship Id="rId3" Type="http://schemas.openxmlformats.org/officeDocument/2006/relationships/image" Target="../media/image3.wmf"/><Relationship Id="rId7" Type="http://schemas.openxmlformats.org/officeDocument/2006/relationships/image" Target="../media/image7.wmf"/><Relationship Id="rId2" Type="http://schemas.openxmlformats.org/officeDocument/2006/relationships/image" Target="../media/image2.wmf"/><Relationship Id="rId1" Type="http://schemas.openxmlformats.org/officeDocument/2006/relationships/image" Target="../media/image1.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0</xdr:colOff>
      <xdr:row>122</xdr:row>
      <xdr:rowOff>0</xdr:rowOff>
    </xdr:from>
    <xdr:to>
      <xdr:col>4</xdr:col>
      <xdr:colOff>0</xdr:colOff>
      <xdr:row>123</xdr:row>
      <xdr:rowOff>19050</xdr:rowOff>
    </xdr:to>
    <xdr:pic>
      <xdr:nvPicPr>
        <xdr:cNvPr id="1030"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1276350" y="25869900"/>
          <a:ext cx="1219200" cy="42862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xdr:from>
          <xdr:col>2</xdr:col>
          <xdr:colOff>28575</xdr:colOff>
          <xdr:row>123</xdr:row>
          <xdr:rowOff>19050</xdr:rowOff>
        </xdr:from>
        <xdr:to>
          <xdr:col>4</xdr:col>
          <xdr:colOff>66675</xdr:colOff>
          <xdr:row>124</xdr:row>
          <xdr:rowOff>38100</xdr:rowOff>
        </xdr:to>
        <xdr:sp macro="" textlink="">
          <xdr:nvSpPr>
            <xdr:cNvPr id="1031" name="Object 7" hidden="1">
              <a:extLst>
                <a:ext uri="{63B3BB69-23CF-44E3-9099-C40C66FF867C}">
                  <a14:compatExt spid="_x0000_s103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257175</xdr:colOff>
          <xdr:row>121</xdr:row>
          <xdr:rowOff>800100</xdr:rowOff>
        </xdr:from>
        <xdr:to>
          <xdr:col>6</xdr:col>
          <xdr:colOff>400050</xdr:colOff>
          <xdr:row>123</xdr:row>
          <xdr:rowOff>28575</xdr:rowOff>
        </xdr:to>
        <xdr:sp macro="" textlink="">
          <xdr:nvSpPr>
            <xdr:cNvPr id="1032" name="Object 8" hidden="1">
              <a:extLst>
                <a:ext uri="{63B3BB69-23CF-44E3-9099-C40C66FF867C}">
                  <a14:compatExt spid="_x0000_s103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314325</xdr:colOff>
          <xdr:row>123</xdr:row>
          <xdr:rowOff>9525</xdr:rowOff>
        </xdr:from>
        <xdr:to>
          <xdr:col>6</xdr:col>
          <xdr:colOff>581025</xdr:colOff>
          <xdr:row>124</xdr:row>
          <xdr:rowOff>28575</xdr:rowOff>
        </xdr:to>
        <xdr:sp macro="" textlink="">
          <xdr:nvSpPr>
            <xdr:cNvPr id="1033" name="Object 9" hidden="1">
              <a:extLst>
                <a:ext uri="{63B3BB69-23CF-44E3-9099-C40C66FF867C}">
                  <a14:compatExt spid="_x0000_s103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9525</xdr:colOff>
          <xdr:row>122</xdr:row>
          <xdr:rowOff>123825</xdr:rowOff>
        </xdr:from>
        <xdr:to>
          <xdr:col>7</xdr:col>
          <xdr:colOff>685800</xdr:colOff>
          <xdr:row>123</xdr:row>
          <xdr:rowOff>171450</xdr:rowOff>
        </xdr:to>
        <xdr:sp macro="" textlink="">
          <xdr:nvSpPr>
            <xdr:cNvPr id="1034" name="Object 10" hidden="1">
              <a:extLst>
                <a:ext uri="{63B3BB69-23CF-44E3-9099-C40C66FF867C}">
                  <a14:compatExt spid="_x0000_s103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133</xdr:row>
          <xdr:rowOff>0</xdr:rowOff>
        </xdr:from>
        <xdr:to>
          <xdr:col>7</xdr:col>
          <xdr:colOff>209550</xdr:colOff>
          <xdr:row>142</xdr:row>
          <xdr:rowOff>85725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76200</xdr:colOff>
          <xdr:row>143</xdr:row>
          <xdr:rowOff>85725</xdr:rowOff>
        </xdr:from>
        <xdr:to>
          <xdr:col>7</xdr:col>
          <xdr:colOff>219075</xdr:colOff>
          <xdr:row>157</xdr:row>
          <xdr:rowOff>114300</xdr:rowOff>
        </xdr:to>
        <xdr:sp macro="" textlink="">
          <xdr:nvSpPr>
            <xdr:cNvPr id="1037" name="Object 13" hidden="1">
              <a:extLst>
                <a:ext uri="{63B3BB69-23CF-44E3-9099-C40C66FF867C}">
                  <a14:compatExt spid="_x0000_s103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219075</xdr:colOff>
          <xdr:row>244</xdr:row>
          <xdr:rowOff>152400</xdr:rowOff>
        </xdr:from>
        <xdr:to>
          <xdr:col>10</xdr:col>
          <xdr:colOff>600075</xdr:colOff>
          <xdr:row>258</xdr:row>
          <xdr:rowOff>114300</xdr:rowOff>
        </xdr:to>
        <xdr:sp macro="" textlink="">
          <xdr:nvSpPr>
            <xdr:cNvPr id="1038" name="Object 14" hidden="1">
              <a:extLst>
                <a:ext uri="{63B3BB69-23CF-44E3-9099-C40C66FF867C}">
                  <a14:compatExt spid="_x0000_s103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265</xdr:row>
          <xdr:rowOff>0</xdr:rowOff>
        </xdr:from>
        <xdr:to>
          <xdr:col>9</xdr:col>
          <xdr:colOff>400050</xdr:colOff>
          <xdr:row>273</xdr:row>
          <xdr:rowOff>28575</xdr:rowOff>
        </xdr:to>
        <xdr:sp macro="" textlink="">
          <xdr:nvSpPr>
            <xdr:cNvPr id="1039" name="Object 15" hidden="1">
              <a:extLst>
                <a:ext uri="{63B3BB69-23CF-44E3-9099-C40C66FF867C}">
                  <a14:compatExt spid="_x0000_s103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476250</xdr:colOff>
          <xdr:row>128</xdr:row>
          <xdr:rowOff>142875</xdr:rowOff>
        </xdr:from>
        <xdr:to>
          <xdr:col>3</xdr:col>
          <xdr:colOff>114300</xdr:colOff>
          <xdr:row>131</xdr:row>
          <xdr:rowOff>161925</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wmf"/><Relationship Id="rId18" Type="http://schemas.openxmlformats.org/officeDocument/2006/relationships/oleObject" Target="../embeddings/oleObject8.bin"/><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wmf"/><Relationship Id="rId12" Type="http://schemas.openxmlformats.org/officeDocument/2006/relationships/oleObject" Target="../embeddings/oleObject5.bin"/><Relationship Id="rId17" Type="http://schemas.openxmlformats.org/officeDocument/2006/relationships/image" Target="../media/image7.wmf"/><Relationship Id="rId2" Type="http://schemas.openxmlformats.org/officeDocument/2006/relationships/drawing" Target="../drawings/drawing1.xml"/><Relationship Id="rId16" Type="http://schemas.openxmlformats.org/officeDocument/2006/relationships/oleObject" Target="../embeddings/oleObject7.bin"/><Relationship Id="rId20" Type="http://schemas.openxmlformats.org/officeDocument/2006/relationships/oleObject" Target="../embeddings/oleObject9.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wmf"/><Relationship Id="rId5" Type="http://schemas.openxmlformats.org/officeDocument/2006/relationships/image" Target="../media/image1.wmf"/><Relationship Id="rId15" Type="http://schemas.openxmlformats.org/officeDocument/2006/relationships/image" Target="../media/image6.wmf"/><Relationship Id="rId10" Type="http://schemas.openxmlformats.org/officeDocument/2006/relationships/oleObject" Target="../embeddings/oleObject4.bin"/><Relationship Id="rId19" Type="http://schemas.openxmlformats.org/officeDocument/2006/relationships/image" Target="../media/image8.wmf"/><Relationship Id="rId4" Type="http://schemas.openxmlformats.org/officeDocument/2006/relationships/oleObject" Target="../embeddings/oleObject1.bin"/><Relationship Id="rId9" Type="http://schemas.openxmlformats.org/officeDocument/2006/relationships/image" Target="../media/image3.wmf"/><Relationship Id="rId14" Type="http://schemas.openxmlformats.org/officeDocument/2006/relationships/oleObject" Target="../embeddings/oleObject6.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76"/>
  <sheetViews>
    <sheetView tabSelected="1" workbookViewId="0">
      <selection activeCell="J91" sqref="J91"/>
    </sheetView>
  </sheetViews>
  <sheetFormatPr defaultRowHeight="15" x14ac:dyDescent="0.25"/>
  <cols>
    <col min="1" max="1" width="9.140625" customWidth="1"/>
    <col min="2" max="2" width="11" customWidth="1"/>
    <col min="3" max="3" width="9.140625" customWidth="1"/>
    <col min="4" max="4" width="8.5703125" customWidth="1"/>
    <col min="5" max="5" width="15.85546875" customWidth="1"/>
    <col min="6" max="6" width="12.140625" customWidth="1"/>
    <col min="7" max="7" width="12.7109375" bestFit="1" customWidth="1"/>
    <col min="8" max="8" width="11.7109375" customWidth="1"/>
    <col min="9" max="9" width="17.28515625" bestFit="1" customWidth="1"/>
    <col min="10" max="10" width="10.85546875" customWidth="1"/>
    <col min="11" max="11" width="19.140625" bestFit="1" customWidth="1"/>
    <col min="12" max="12" width="14.28515625" customWidth="1"/>
  </cols>
  <sheetData>
    <row r="1" spans="1:11" ht="15.75" thickBot="1" x14ac:dyDescent="0.3"/>
    <row r="2" spans="1:11" ht="15.75" thickBot="1" x14ac:dyDescent="0.3">
      <c r="K2" s="149" t="s">
        <v>95</v>
      </c>
    </row>
    <row r="3" spans="1:11" ht="15.75" thickBot="1" x14ac:dyDescent="0.3">
      <c r="A3" s="145" t="s">
        <v>22</v>
      </c>
      <c r="B3" s="145"/>
      <c r="C3" s="145"/>
      <c r="E3" s="146" t="s">
        <v>20</v>
      </c>
      <c r="F3" s="147"/>
      <c r="G3" s="147"/>
      <c r="H3" s="147"/>
      <c r="I3" s="147"/>
      <c r="J3" s="148"/>
      <c r="K3" s="150"/>
    </row>
    <row r="4" spans="1:11" ht="44.25" customHeight="1" x14ac:dyDescent="0.25">
      <c r="D4" s="154" t="s">
        <v>64</v>
      </c>
      <c r="E4" s="141" t="s">
        <v>65</v>
      </c>
      <c r="F4" s="141" t="s">
        <v>66</v>
      </c>
      <c r="G4" s="141" t="s">
        <v>67</v>
      </c>
      <c r="H4" s="141" t="s">
        <v>68</v>
      </c>
      <c r="I4" s="141" t="s">
        <v>69</v>
      </c>
      <c r="J4" s="141" t="s">
        <v>70</v>
      </c>
      <c r="K4" s="143" t="s">
        <v>71</v>
      </c>
    </row>
    <row r="5" spans="1:11" x14ac:dyDescent="0.25">
      <c r="D5" s="155"/>
      <c r="E5" s="142"/>
      <c r="F5" s="142"/>
      <c r="G5" s="142"/>
      <c r="H5" s="142"/>
      <c r="I5" s="142"/>
      <c r="J5" s="142"/>
      <c r="K5" s="144"/>
    </row>
    <row r="6" spans="1:11" ht="15.75" thickBot="1" x14ac:dyDescent="0.3">
      <c r="D6" s="156"/>
      <c r="E6" s="27" t="s">
        <v>72</v>
      </c>
      <c r="F6" s="27" t="s">
        <v>73</v>
      </c>
      <c r="G6" s="27" t="s">
        <v>74</v>
      </c>
      <c r="H6" s="27" t="s">
        <v>75</v>
      </c>
      <c r="I6" s="27" t="s">
        <v>76</v>
      </c>
      <c r="J6" s="27" t="s">
        <v>77</v>
      </c>
      <c r="K6" s="28" t="s">
        <v>78</v>
      </c>
    </row>
    <row r="7" spans="1:11" ht="15.75" thickBot="1" x14ac:dyDescent="0.3">
      <c r="D7" s="29" t="s">
        <v>79</v>
      </c>
      <c r="E7" s="30">
        <v>70.58</v>
      </c>
      <c r="F7" s="30">
        <v>22.03</v>
      </c>
      <c r="G7" s="30">
        <v>18.29</v>
      </c>
      <c r="H7" s="30">
        <v>1.48</v>
      </c>
      <c r="I7" s="30">
        <v>3.61</v>
      </c>
      <c r="J7" s="30">
        <v>4.3</v>
      </c>
      <c r="K7" s="30">
        <v>1.27</v>
      </c>
    </row>
    <row r="8" spans="1:11" ht="15.75" thickBot="1" x14ac:dyDescent="0.3">
      <c r="D8" s="29" t="s">
        <v>80</v>
      </c>
      <c r="E8" s="30">
        <v>75.39</v>
      </c>
      <c r="F8" s="30">
        <v>21.93</v>
      </c>
      <c r="G8" s="30">
        <v>18.559999999999999</v>
      </c>
      <c r="H8" s="30">
        <v>1.7</v>
      </c>
      <c r="I8" s="30">
        <v>4.38</v>
      </c>
      <c r="J8" s="30">
        <v>4.71</v>
      </c>
      <c r="K8" s="30">
        <v>1.39</v>
      </c>
    </row>
    <row r="9" spans="1:11" ht="15.75" thickBot="1" x14ac:dyDescent="0.3">
      <c r="D9" s="29" t="s">
        <v>81</v>
      </c>
      <c r="E9" s="30">
        <v>74.430000000000007</v>
      </c>
      <c r="F9" s="30">
        <v>23.6</v>
      </c>
      <c r="G9" s="30">
        <v>16.77</v>
      </c>
      <c r="H9" s="30">
        <v>1.81</v>
      </c>
      <c r="I9" s="30">
        <v>5.88</v>
      </c>
      <c r="J9" s="30">
        <v>4.63</v>
      </c>
      <c r="K9" s="30">
        <v>3.2</v>
      </c>
    </row>
    <row r="10" spans="1:11" ht="15.75" thickBot="1" x14ac:dyDescent="0.3">
      <c r="D10" s="29" t="s">
        <v>82</v>
      </c>
      <c r="E10" s="30">
        <v>73.510000000000005</v>
      </c>
      <c r="F10" s="30">
        <v>21.27</v>
      </c>
      <c r="G10" s="30">
        <v>15.16</v>
      </c>
      <c r="H10" s="30">
        <v>1.77</v>
      </c>
      <c r="I10" s="30">
        <v>7.8</v>
      </c>
      <c r="J10" s="30">
        <v>4.4800000000000004</v>
      </c>
      <c r="K10" s="30">
        <v>3.12</v>
      </c>
    </row>
    <row r="11" spans="1:11" ht="15.75" thickBot="1" x14ac:dyDescent="0.3">
      <c r="D11" s="29" t="s">
        <v>83</v>
      </c>
      <c r="E11" s="30">
        <v>74.78</v>
      </c>
      <c r="F11" s="30">
        <v>20.04</v>
      </c>
      <c r="G11" s="30">
        <v>15.43</v>
      </c>
      <c r="H11" s="30">
        <v>1.96</v>
      </c>
      <c r="I11" s="30">
        <v>6.92</v>
      </c>
      <c r="J11" s="30">
        <v>4.0999999999999996</v>
      </c>
      <c r="K11" s="30">
        <v>3.19</v>
      </c>
    </row>
    <row r="12" spans="1:11" ht="15.75" thickBot="1" x14ac:dyDescent="0.3">
      <c r="D12" s="29" t="s">
        <v>84</v>
      </c>
      <c r="E12" s="30">
        <v>71.73</v>
      </c>
      <c r="F12" s="30">
        <v>19.34</v>
      </c>
      <c r="G12" s="30">
        <v>16.920000000000002</v>
      </c>
      <c r="H12" s="30">
        <v>2.62</v>
      </c>
      <c r="I12" s="30">
        <v>6.11</v>
      </c>
      <c r="J12" s="30">
        <v>4</v>
      </c>
      <c r="K12" s="30">
        <v>3.28</v>
      </c>
    </row>
    <row r="13" spans="1:11" ht="15.75" thickBot="1" x14ac:dyDescent="0.3">
      <c r="D13" s="29" t="s">
        <v>85</v>
      </c>
      <c r="E13" s="30">
        <v>72.34</v>
      </c>
      <c r="F13" s="30">
        <v>18.27</v>
      </c>
      <c r="G13" s="30">
        <v>17.920000000000002</v>
      </c>
      <c r="H13" s="30">
        <v>3.39</v>
      </c>
      <c r="I13" s="30">
        <v>5.31</v>
      </c>
      <c r="J13" s="30">
        <v>3.75</v>
      </c>
      <c r="K13" s="30">
        <v>4.41</v>
      </c>
    </row>
    <row r="14" spans="1:11" ht="15.75" thickBot="1" x14ac:dyDescent="0.3">
      <c r="D14" s="29" t="s">
        <v>86</v>
      </c>
      <c r="E14" s="30">
        <v>73.14</v>
      </c>
      <c r="F14" s="30">
        <v>18.91</v>
      </c>
      <c r="G14" s="30">
        <v>16.059999999999999</v>
      </c>
      <c r="H14" s="30">
        <v>2.97</v>
      </c>
      <c r="I14" s="30">
        <v>5.18</v>
      </c>
      <c r="J14" s="30">
        <v>3.64</v>
      </c>
      <c r="K14" s="30">
        <v>5.0599999999999996</v>
      </c>
    </row>
    <row r="15" spans="1:11" ht="15.75" thickBot="1" x14ac:dyDescent="0.3">
      <c r="D15" s="29" t="s">
        <v>87</v>
      </c>
      <c r="E15" s="30">
        <v>76.31</v>
      </c>
      <c r="F15" s="30">
        <v>17.329999999999998</v>
      </c>
      <c r="G15" s="30">
        <v>15.93</v>
      </c>
      <c r="H15" s="30">
        <v>2.12</v>
      </c>
      <c r="I15" s="30">
        <v>5.63</v>
      </c>
      <c r="J15" s="30">
        <v>3.85</v>
      </c>
      <c r="K15" s="30">
        <v>4.17</v>
      </c>
    </row>
    <row r="16" spans="1:11" ht="15.75" thickBot="1" x14ac:dyDescent="0.3">
      <c r="D16" s="29" t="s">
        <v>88</v>
      </c>
      <c r="E16" s="30">
        <v>75.400000000000006</v>
      </c>
      <c r="F16" s="30">
        <v>17.72</v>
      </c>
      <c r="G16" s="30">
        <v>15.52</v>
      </c>
      <c r="H16" s="30">
        <v>1.88</v>
      </c>
      <c r="I16" s="30">
        <v>4.1100000000000003</v>
      </c>
      <c r="J16" s="30">
        <v>3.9</v>
      </c>
      <c r="K16" s="30">
        <v>3.27</v>
      </c>
    </row>
    <row r="17" spans="2:11" ht="15.75" thickBot="1" x14ac:dyDescent="0.3">
      <c r="D17" s="29" t="s">
        <v>89</v>
      </c>
      <c r="E17" s="30">
        <v>75.37</v>
      </c>
      <c r="F17" s="30">
        <v>18.760000000000002</v>
      </c>
      <c r="G17" s="30">
        <v>14.23</v>
      </c>
      <c r="H17" s="30">
        <v>2.6</v>
      </c>
      <c r="I17" s="30">
        <v>4.49</v>
      </c>
      <c r="J17" s="30">
        <v>3.91</v>
      </c>
      <c r="K17" s="30">
        <v>3.41</v>
      </c>
    </row>
    <row r="18" spans="2:11" ht="15.75" thickBot="1" x14ac:dyDescent="0.3">
      <c r="D18" s="29" t="s">
        <v>90</v>
      </c>
      <c r="E18" s="30">
        <v>73.03</v>
      </c>
      <c r="F18" s="30">
        <v>18.32</v>
      </c>
      <c r="G18" s="30">
        <v>16.03</v>
      </c>
      <c r="H18" s="30">
        <v>2.16</v>
      </c>
      <c r="I18" s="30">
        <v>3.37</v>
      </c>
      <c r="J18" s="30">
        <v>3.9</v>
      </c>
      <c r="K18" s="30">
        <v>2.52</v>
      </c>
    </row>
    <row r="19" spans="2:11" ht="15.75" thickBot="1" x14ac:dyDescent="0.3">
      <c r="D19" s="29" t="s">
        <v>91</v>
      </c>
      <c r="E19" s="30">
        <v>74.66</v>
      </c>
      <c r="F19" s="30">
        <v>17.559999999999999</v>
      </c>
      <c r="G19" s="30">
        <v>17.350000000000001</v>
      </c>
      <c r="H19" s="30">
        <v>1.6</v>
      </c>
      <c r="I19" s="30">
        <v>2.64</v>
      </c>
      <c r="J19" s="30">
        <v>3.96</v>
      </c>
      <c r="K19" s="30">
        <v>1.08</v>
      </c>
    </row>
    <row r="20" spans="2:11" ht="15.75" thickBot="1" x14ac:dyDescent="0.3">
      <c r="D20" s="29" t="s">
        <v>92</v>
      </c>
      <c r="E20" s="30">
        <v>77.510000000000005</v>
      </c>
      <c r="F20" s="30">
        <v>16.79</v>
      </c>
      <c r="G20" s="30">
        <v>16.440000000000001</v>
      </c>
      <c r="H20" s="30">
        <v>1.84</v>
      </c>
      <c r="I20" s="30">
        <v>2.91</v>
      </c>
      <c r="J20" s="30">
        <v>4</v>
      </c>
      <c r="K20" s="30">
        <v>1.1599999999999999</v>
      </c>
    </row>
    <row r="21" spans="2:11" ht="15.75" thickBot="1" x14ac:dyDescent="0.3">
      <c r="D21" s="29" t="s">
        <v>93</v>
      </c>
      <c r="E21" s="30">
        <v>77.319999999999993</v>
      </c>
      <c r="F21" s="30">
        <v>17.760000000000002</v>
      </c>
      <c r="G21" s="30">
        <v>16.04</v>
      </c>
      <c r="H21" s="30">
        <v>1.6</v>
      </c>
      <c r="I21" s="30">
        <v>3.4</v>
      </c>
      <c r="J21" s="30">
        <v>3.62</v>
      </c>
      <c r="K21" s="30">
        <v>2.2400000000000002</v>
      </c>
    </row>
    <row r="22" spans="2:11" ht="15.75" thickBot="1" x14ac:dyDescent="0.3">
      <c r="D22" s="29" t="s">
        <v>94</v>
      </c>
      <c r="E22" s="30">
        <v>77.3</v>
      </c>
      <c r="F22" s="30">
        <v>18.14</v>
      </c>
      <c r="G22" s="30">
        <v>15.34</v>
      </c>
      <c r="H22" s="30">
        <v>1.94</v>
      </c>
      <c r="I22" s="30">
        <v>4.38</v>
      </c>
      <c r="J22" s="30">
        <v>3.73</v>
      </c>
      <c r="K22" s="30">
        <v>3.06</v>
      </c>
    </row>
    <row r="23" spans="2:11" ht="15.75" thickBot="1" x14ac:dyDescent="0.3"/>
    <row r="24" spans="2:11" ht="15.75" thickBot="1" x14ac:dyDescent="0.3">
      <c r="B24" s="151" t="s">
        <v>96</v>
      </c>
      <c r="C24" s="152"/>
      <c r="D24" s="152"/>
      <c r="E24" s="152"/>
      <c r="F24" s="152"/>
      <c r="G24" s="153"/>
    </row>
    <row r="25" spans="2:11" ht="15.75" thickBot="1" x14ac:dyDescent="0.3"/>
    <row r="26" spans="2:11" x14ac:dyDescent="0.25">
      <c r="B26" s="20" t="s">
        <v>33</v>
      </c>
      <c r="D26" s="31"/>
      <c r="E26" s="157" t="s">
        <v>97</v>
      </c>
      <c r="F26" s="157"/>
      <c r="G26" s="157"/>
      <c r="H26" s="32"/>
    </row>
    <row r="27" spans="2:11" x14ac:dyDescent="0.25">
      <c r="D27" s="33"/>
      <c r="E27" s="158" t="s">
        <v>104</v>
      </c>
      <c r="F27" s="158"/>
      <c r="G27" s="158"/>
      <c r="H27" s="34"/>
    </row>
    <row r="28" spans="2:11" x14ac:dyDescent="0.25">
      <c r="D28" s="33"/>
      <c r="E28" s="40" t="s">
        <v>98</v>
      </c>
      <c r="F28" s="40" t="s">
        <v>99</v>
      </c>
      <c r="G28" s="40"/>
      <c r="H28" s="34"/>
    </row>
    <row r="29" spans="2:11" x14ac:dyDescent="0.25">
      <c r="D29" s="33"/>
      <c r="E29" s="40"/>
      <c r="F29" s="40" t="s">
        <v>100</v>
      </c>
      <c r="G29" s="40"/>
      <c r="H29" s="34"/>
    </row>
    <row r="30" spans="2:11" ht="15.75" thickBot="1" x14ac:dyDescent="0.3">
      <c r="D30" s="35"/>
      <c r="E30" s="36"/>
      <c r="F30" s="36"/>
      <c r="G30" s="36"/>
      <c r="H30" s="26"/>
    </row>
    <row r="32" spans="2:11" x14ac:dyDescent="0.25">
      <c r="D32" s="39" t="s">
        <v>101</v>
      </c>
      <c r="K32" s="39" t="s">
        <v>102</v>
      </c>
    </row>
    <row r="33" spans="4:14" x14ac:dyDescent="0.25">
      <c r="D33" s="38">
        <v>1</v>
      </c>
      <c r="E33" s="37">
        <v>70.58</v>
      </c>
      <c r="F33" s="37">
        <v>22.03</v>
      </c>
      <c r="G33" s="37">
        <v>18.29</v>
      </c>
      <c r="H33" s="37">
        <v>1.48</v>
      </c>
      <c r="I33" s="37">
        <v>3.61</v>
      </c>
      <c r="J33" s="37">
        <v>4.3</v>
      </c>
      <c r="L33" s="37">
        <v>1.27</v>
      </c>
    </row>
    <row r="34" spans="4:14" x14ac:dyDescent="0.25">
      <c r="D34" s="38">
        <v>1</v>
      </c>
      <c r="E34" s="37">
        <v>75.39</v>
      </c>
      <c r="F34" s="37">
        <v>21.93</v>
      </c>
      <c r="G34" s="37">
        <v>18.559999999999999</v>
      </c>
      <c r="H34" s="37">
        <v>1.7</v>
      </c>
      <c r="I34" s="37">
        <v>4.38</v>
      </c>
      <c r="J34" s="37">
        <v>4.71</v>
      </c>
      <c r="L34" s="37">
        <v>1.39</v>
      </c>
    </row>
    <row r="35" spans="4:14" x14ac:dyDescent="0.25">
      <c r="D35" s="38">
        <v>1</v>
      </c>
      <c r="E35" s="37">
        <v>74.430000000000007</v>
      </c>
      <c r="F35" s="37">
        <v>23.6</v>
      </c>
      <c r="G35" s="37">
        <v>16.77</v>
      </c>
      <c r="H35" s="37">
        <v>1.81</v>
      </c>
      <c r="I35" s="37">
        <v>5.88</v>
      </c>
      <c r="J35" s="37">
        <v>4.63</v>
      </c>
      <c r="L35" s="37">
        <v>3.2</v>
      </c>
    </row>
    <row r="36" spans="4:14" x14ac:dyDescent="0.25">
      <c r="D36" s="38">
        <v>1</v>
      </c>
      <c r="E36" s="37">
        <v>73.510000000000005</v>
      </c>
      <c r="F36" s="37">
        <v>21.27</v>
      </c>
      <c r="G36" s="37">
        <v>15.16</v>
      </c>
      <c r="H36" s="37">
        <v>1.77</v>
      </c>
      <c r="I36" s="37">
        <v>7.8</v>
      </c>
      <c r="J36" s="37">
        <v>4.4800000000000004</v>
      </c>
      <c r="L36" s="37">
        <v>3.12</v>
      </c>
    </row>
    <row r="37" spans="4:14" x14ac:dyDescent="0.25">
      <c r="D37" s="38">
        <v>1</v>
      </c>
      <c r="E37" s="37">
        <v>74.78</v>
      </c>
      <c r="F37" s="37">
        <v>20.04</v>
      </c>
      <c r="G37" s="37">
        <v>15.43</v>
      </c>
      <c r="H37" s="37">
        <v>1.96</v>
      </c>
      <c r="I37" s="37">
        <v>6.92</v>
      </c>
      <c r="J37" s="37">
        <v>4.0999999999999996</v>
      </c>
      <c r="L37" s="37">
        <v>3.19</v>
      </c>
    </row>
    <row r="38" spans="4:14" x14ac:dyDescent="0.25">
      <c r="D38" s="38">
        <v>1</v>
      </c>
      <c r="E38" s="37">
        <v>71.73</v>
      </c>
      <c r="F38" s="37">
        <v>19.34</v>
      </c>
      <c r="G38" s="37">
        <v>16.920000000000002</v>
      </c>
      <c r="H38" s="37">
        <v>2.62</v>
      </c>
      <c r="I38" s="37">
        <v>6.11</v>
      </c>
      <c r="J38" s="37">
        <v>4</v>
      </c>
      <c r="L38" s="37">
        <v>3.28</v>
      </c>
    </row>
    <row r="39" spans="4:14" x14ac:dyDescent="0.25">
      <c r="D39" s="38">
        <v>1</v>
      </c>
      <c r="E39" s="37">
        <v>72.34</v>
      </c>
      <c r="F39" s="37">
        <v>18.27</v>
      </c>
      <c r="G39" s="37">
        <v>17.920000000000002</v>
      </c>
      <c r="H39" s="37">
        <v>3.39</v>
      </c>
      <c r="I39" s="37">
        <v>5.31</v>
      </c>
      <c r="J39" s="37">
        <v>3.75</v>
      </c>
      <c r="L39" s="37">
        <v>4.41</v>
      </c>
    </row>
    <row r="40" spans="4:14" x14ac:dyDescent="0.25">
      <c r="D40" s="38">
        <v>1</v>
      </c>
      <c r="E40" s="37">
        <v>73.14</v>
      </c>
      <c r="F40" s="37">
        <v>18.91</v>
      </c>
      <c r="G40" s="37">
        <v>16.059999999999999</v>
      </c>
      <c r="H40" s="37">
        <v>2.97</v>
      </c>
      <c r="I40" s="37">
        <v>5.18</v>
      </c>
      <c r="J40" s="37">
        <v>3.64</v>
      </c>
      <c r="L40" s="37">
        <v>5.0599999999999996</v>
      </c>
    </row>
    <row r="41" spans="4:14" x14ac:dyDescent="0.25">
      <c r="D41" s="38">
        <v>1</v>
      </c>
      <c r="E41" s="37">
        <v>76.31</v>
      </c>
      <c r="F41" s="37">
        <v>17.329999999999998</v>
      </c>
      <c r="G41" s="37">
        <v>15.93</v>
      </c>
      <c r="H41" s="37">
        <v>2.12</v>
      </c>
      <c r="I41" s="37">
        <v>5.63</v>
      </c>
      <c r="J41" s="37">
        <v>3.85</v>
      </c>
      <c r="L41" s="37">
        <v>4.17</v>
      </c>
    </row>
    <row r="42" spans="4:14" x14ac:dyDescent="0.25">
      <c r="D42" s="38">
        <v>1</v>
      </c>
      <c r="E42" s="37">
        <v>75.400000000000006</v>
      </c>
      <c r="F42" s="37">
        <v>17.72</v>
      </c>
      <c r="G42" s="37">
        <v>15.52</v>
      </c>
      <c r="H42" s="37">
        <v>1.88</v>
      </c>
      <c r="I42" s="37">
        <v>4.1100000000000003</v>
      </c>
      <c r="J42" s="37">
        <v>3.9</v>
      </c>
      <c r="L42" s="37">
        <v>3.27</v>
      </c>
    </row>
    <row r="43" spans="4:14" x14ac:dyDescent="0.25">
      <c r="D43" s="38">
        <v>1</v>
      </c>
      <c r="E43" s="37">
        <v>75.37</v>
      </c>
      <c r="F43" s="37">
        <v>18.760000000000002</v>
      </c>
      <c r="G43" s="37">
        <v>14.23</v>
      </c>
      <c r="H43" s="37">
        <v>2.6</v>
      </c>
      <c r="I43" s="37">
        <v>4.49</v>
      </c>
      <c r="J43" s="37">
        <v>3.91</v>
      </c>
      <c r="L43" s="37">
        <v>3.41</v>
      </c>
    </row>
    <row r="44" spans="4:14" x14ac:dyDescent="0.25">
      <c r="D44" s="38">
        <v>1</v>
      </c>
      <c r="E44" s="37">
        <v>73.03</v>
      </c>
      <c r="F44" s="37">
        <v>18.32</v>
      </c>
      <c r="G44" s="37">
        <v>16.03</v>
      </c>
      <c r="H44" s="37">
        <v>2.16</v>
      </c>
      <c r="I44" s="37">
        <v>3.37</v>
      </c>
      <c r="J44" s="37">
        <v>3.9</v>
      </c>
      <c r="L44" s="37">
        <v>2.52</v>
      </c>
    </row>
    <row r="45" spans="4:14" x14ac:dyDescent="0.25">
      <c r="D45" s="38">
        <v>1</v>
      </c>
      <c r="E45" s="37">
        <v>74.66</v>
      </c>
      <c r="F45" s="37">
        <v>17.559999999999999</v>
      </c>
      <c r="G45" s="37">
        <v>17.350000000000001</v>
      </c>
      <c r="H45" s="37">
        <v>1.6</v>
      </c>
      <c r="I45" s="37">
        <v>2.64</v>
      </c>
      <c r="J45" s="37">
        <v>3.96</v>
      </c>
      <c r="L45" s="37">
        <v>1.08</v>
      </c>
    </row>
    <row r="46" spans="4:14" x14ac:dyDescent="0.25">
      <c r="D46" s="38">
        <v>1</v>
      </c>
      <c r="E46" s="37">
        <v>77.510000000000005</v>
      </c>
      <c r="F46" s="37">
        <v>16.79</v>
      </c>
      <c r="G46" s="37">
        <v>16.440000000000001</v>
      </c>
      <c r="H46" s="37">
        <v>1.84</v>
      </c>
      <c r="I46" s="37">
        <v>2.91</v>
      </c>
      <c r="J46" s="37">
        <v>4</v>
      </c>
      <c r="L46" s="37">
        <v>1.1599999999999999</v>
      </c>
    </row>
    <row r="47" spans="4:14" x14ac:dyDescent="0.25">
      <c r="D47" s="38">
        <v>1</v>
      </c>
      <c r="E47" s="37">
        <v>77.319999999999993</v>
      </c>
      <c r="F47" s="37">
        <v>17.760000000000002</v>
      </c>
      <c r="G47" s="37">
        <v>16.04</v>
      </c>
      <c r="H47" s="37">
        <v>1.6</v>
      </c>
      <c r="I47" s="37">
        <v>3.4</v>
      </c>
      <c r="J47" s="37">
        <v>3.62</v>
      </c>
      <c r="L47" s="37">
        <v>2.2400000000000002</v>
      </c>
    </row>
    <row r="48" spans="4:14" x14ac:dyDescent="0.25">
      <c r="D48" s="38">
        <v>1</v>
      </c>
      <c r="E48" s="37">
        <v>77.3</v>
      </c>
      <c r="F48" s="37">
        <v>18.14</v>
      </c>
      <c r="G48" s="37">
        <v>15.34</v>
      </c>
      <c r="H48" s="37">
        <v>1.94</v>
      </c>
      <c r="I48" s="37">
        <v>4.38</v>
      </c>
      <c r="J48" s="37">
        <v>3.73</v>
      </c>
      <c r="L48" s="37">
        <v>3.06</v>
      </c>
      <c r="M48" t="s">
        <v>113</v>
      </c>
      <c r="N48">
        <f>AVERAGE(L33:L48)</f>
        <v>2.8643749999999999</v>
      </c>
    </row>
    <row r="50" spans="1:17" x14ac:dyDescent="0.25">
      <c r="A50" s="159" t="s">
        <v>103</v>
      </c>
      <c r="B50" s="159"/>
    </row>
    <row r="51" spans="1:17" x14ac:dyDescent="0.25">
      <c r="B51" s="38">
        <f t="array" ref="B51:Q57">TRANSPOSE(D33:J48)</f>
        <v>1</v>
      </c>
      <c r="C51" s="38">
        <v>1</v>
      </c>
      <c r="D51" s="38">
        <v>1</v>
      </c>
      <c r="E51" s="38">
        <v>1</v>
      </c>
      <c r="F51" s="38">
        <v>1</v>
      </c>
      <c r="G51" s="38">
        <v>1</v>
      </c>
      <c r="H51" s="38">
        <v>1</v>
      </c>
      <c r="I51" s="38">
        <v>1</v>
      </c>
      <c r="J51" s="38">
        <v>1</v>
      </c>
      <c r="K51" s="38">
        <v>1</v>
      </c>
      <c r="L51" s="38">
        <v>1</v>
      </c>
      <c r="M51" s="38">
        <v>1</v>
      </c>
      <c r="N51" s="38">
        <v>1</v>
      </c>
      <c r="O51" s="38">
        <v>1</v>
      </c>
      <c r="P51" s="38">
        <v>1</v>
      </c>
      <c r="Q51" s="38">
        <v>1</v>
      </c>
    </row>
    <row r="52" spans="1:17" x14ac:dyDescent="0.25">
      <c r="B52" s="38">
        <v>70.58</v>
      </c>
      <c r="C52" s="38">
        <v>75.39</v>
      </c>
      <c r="D52" s="38">
        <v>74.430000000000007</v>
      </c>
      <c r="E52" s="38">
        <v>73.510000000000005</v>
      </c>
      <c r="F52" s="38">
        <v>74.78</v>
      </c>
      <c r="G52" s="38">
        <v>71.73</v>
      </c>
      <c r="H52" s="38">
        <v>72.34</v>
      </c>
      <c r="I52" s="38">
        <v>73.14</v>
      </c>
      <c r="J52" s="38">
        <v>76.31</v>
      </c>
      <c r="K52" s="38">
        <v>75.400000000000006</v>
      </c>
      <c r="L52" s="38">
        <v>75.37</v>
      </c>
      <c r="M52" s="38">
        <v>73.03</v>
      </c>
      <c r="N52" s="38">
        <v>74.66</v>
      </c>
      <c r="O52" s="38">
        <v>77.510000000000005</v>
      </c>
      <c r="P52" s="38">
        <v>77.319999999999993</v>
      </c>
      <c r="Q52" s="38">
        <v>77.3</v>
      </c>
    </row>
    <row r="53" spans="1:17" x14ac:dyDescent="0.25">
      <c r="B53" s="38">
        <v>22.03</v>
      </c>
      <c r="C53" s="38">
        <v>21.93</v>
      </c>
      <c r="D53" s="38">
        <v>23.6</v>
      </c>
      <c r="E53" s="38">
        <v>21.27</v>
      </c>
      <c r="F53" s="38">
        <v>20.04</v>
      </c>
      <c r="G53" s="38">
        <v>19.34</v>
      </c>
      <c r="H53" s="38">
        <v>18.27</v>
      </c>
      <c r="I53" s="38">
        <v>18.91</v>
      </c>
      <c r="J53" s="38">
        <v>17.329999999999998</v>
      </c>
      <c r="K53" s="38">
        <v>17.72</v>
      </c>
      <c r="L53" s="38">
        <v>18.760000000000002</v>
      </c>
      <c r="M53" s="38">
        <v>18.32</v>
      </c>
      <c r="N53" s="38">
        <v>17.559999999999999</v>
      </c>
      <c r="O53" s="38">
        <v>16.79</v>
      </c>
      <c r="P53" s="38">
        <v>17.760000000000002</v>
      </c>
      <c r="Q53" s="38">
        <v>18.14</v>
      </c>
    </row>
    <row r="54" spans="1:17" x14ac:dyDescent="0.25">
      <c r="B54" s="38">
        <v>18.29</v>
      </c>
      <c r="C54" s="38">
        <v>18.559999999999999</v>
      </c>
      <c r="D54" s="38">
        <v>16.77</v>
      </c>
      <c r="E54" s="38">
        <v>15.16</v>
      </c>
      <c r="F54" s="38">
        <v>15.43</v>
      </c>
      <c r="G54" s="38">
        <v>16.920000000000002</v>
      </c>
      <c r="H54" s="38">
        <v>17.920000000000002</v>
      </c>
      <c r="I54" s="38">
        <v>16.059999999999999</v>
      </c>
      <c r="J54" s="38">
        <v>15.93</v>
      </c>
      <c r="K54" s="38">
        <v>15.52</v>
      </c>
      <c r="L54" s="38">
        <v>14.23</v>
      </c>
      <c r="M54" s="38">
        <v>16.03</v>
      </c>
      <c r="N54" s="38">
        <v>17.350000000000001</v>
      </c>
      <c r="O54" s="38">
        <v>16.440000000000001</v>
      </c>
      <c r="P54" s="38">
        <v>16.04</v>
      </c>
      <c r="Q54" s="38">
        <v>15.34</v>
      </c>
    </row>
    <row r="55" spans="1:17" x14ac:dyDescent="0.25">
      <c r="B55" s="38">
        <v>1.48</v>
      </c>
      <c r="C55" s="38">
        <v>1.7</v>
      </c>
      <c r="D55" s="38">
        <v>1.81</v>
      </c>
      <c r="E55" s="38">
        <v>1.77</v>
      </c>
      <c r="F55" s="38">
        <v>1.96</v>
      </c>
      <c r="G55" s="38">
        <v>2.62</v>
      </c>
      <c r="H55" s="38">
        <v>3.39</v>
      </c>
      <c r="I55" s="38">
        <v>2.97</v>
      </c>
      <c r="J55" s="38">
        <v>2.12</v>
      </c>
      <c r="K55" s="38">
        <v>1.88</v>
      </c>
      <c r="L55" s="38">
        <v>2.6</v>
      </c>
      <c r="M55" s="38">
        <v>2.16</v>
      </c>
      <c r="N55" s="38">
        <v>1.6</v>
      </c>
      <c r="O55" s="38">
        <v>1.84</v>
      </c>
      <c r="P55" s="38">
        <v>1.6</v>
      </c>
      <c r="Q55" s="38">
        <v>1.94</v>
      </c>
    </row>
    <row r="56" spans="1:17" x14ac:dyDescent="0.25">
      <c r="B56" s="38">
        <v>3.61</v>
      </c>
      <c r="C56" s="38">
        <v>4.38</v>
      </c>
      <c r="D56" s="38">
        <v>5.88</v>
      </c>
      <c r="E56" s="38">
        <v>7.8</v>
      </c>
      <c r="F56" s="38">
        <v>6.92</v>
      </c>
      <c r="G56" s="38">
        <v>6.11</v>
      </c>
      <c r="H56" s="38">
        <v>5.31</v>
      </c>
      <c r="I56" s="38">
        <v>5.18</v>
      </c>
      <c r="J56" s="38">
        <v>5.63</v>
      </c>
      <c r="K56" s="38">
        <v>4.1100000000000003</v>
      </c>
      <c r="L56" s="38">
        <v>4.49</v>
      </c>
      <c r="M56" s="38">
        <v>3.37</v>
      </c>
      <c r="N56" s="38">
        <v>2.64</v>
      </c>
      <c r="O56" s="38">
        <v>2.91</v>
      </c>
      <c r="P56" s="38">
        <v>3.4</v>
      </c>
      <c r="Q56" s="38">
        <v>4.38</v>
      </c>
    </row>
    <row r="57" spans="1:17" x14ac:dyDescent="0.25">
      <c r="B57" s="38">
        <v>4.3</v>
      </c>
      <c r="C57" s="38">
        <v>4.71</v>
      </c>
      <c r="D57" s="38">
        <v>4.63</v>
      </c>
      <c r="E57" s="38">
        <v>4.4800000000000004</v>
      </c>
      <c r="F57" s="38">
        <v>4.0999999999999996</v>
      </c>
      <c r="G57" s="38">
        <v>4</v>
      </c>
      <c r="H57" s="38">
        <v>3.75</v>
      </c>
      <c r="I57" s="38">
        <v>3.64</v>
      </c>
      <c r="J57" s="38">
        <v>3.85</v>
      </c>
      <c r="K57" s="38">
        <v>3.9</v>
      </c>
      <c r="L57" s="38">
        <v>3.91</v>
      </c>
      <c r="M57" s="38">
        <v>3.9</v>
      </c>
      <c r="N57" s="38">
        <v>3.96</v>
      </c>
      <c r="O57" s="38">
        <v>4</v>
      </c>
      <c r="P57" s="38">
        <v>3.62</v>
      </c>
      <c r="Q57" s="38">
        <v>3.73</v>
      </c>
    </row>
    <row r="59" spans="1:17" x14ac:dyDescent="0.25">
      <c r="A59" s="132" t="s">
        <v>105</v>
      </c>
      <c r="B59" s="132"/>
      <c r="I59" s="132" t="s">
        <v>106</v>
      </c>
      <c r="J59" s="132"/>
    </row>
    <row r="60" spans="1:17" x14ac:dyDescent="0.25">
      <c r="B60" s="38">
        <f t="array" ref="B60:H66">MMULT(B51:Q57,D33:J48)</f>
        <v>16</v>
      </c>
      <c r="C60" s="38">
        <v>1192.8</v>
      </c>
      <c r="D60" s="38">
        <v>307.77</v>
      </c>
      <c r="E60" s="38">
        <v>261.98999999999995</v>
      </c>
      <c r="F60" s="38">
        <v>33.440000000000005</v>
      </c>
      <c r="G60" s="38">
        <v>76.12</v>
      </c>
      <c r="H60" s="38">
        <v>64.47999999999999</v>
      </c>
      <c r="J60" s="38">
        <f t="array" ref="J60:P66">MINVERSE(B60:H66)</f>
        <v>306.08633244622774</v>
      </c>
      <c r="K60" s="38">
        <v>-3.0459112413571825</v>
      </c>
      <c r="L60" s="38">
        <v>-1.8803426437107855</v>
      </c>
      <c r="M60" s="38">
        <v>-2.4993487473496332</v>
      </c>
      <c r="N60" s="38">
        <v>-5.4712145844071145</v>
      </c>
      <c r="O60" s="38">
        <v>-0.33031276568155865</v>
      </c>
      <c r="P60" s="38">
        <v>2.7667473131274298</v>
      </c>
    </row>
    <row r="61" spans="1:17" x14ac:dyDescent="0.25">
      <c r="B61" s="38">
        <v>1192.8</v>
      </c>
      <c r="C61" s="38">
        <v>88986.492000000013</v>
      </c>
      <c r="D61" s="38">
        <v>22917.103200000001</v>
      </c>
      <c r="E61" s="38">
        <v>19515.860000000004</v>
      </c>
      <c r="F61" s="38">
        <v>2487.3965999999996</v>
      </c>
      <c r="G61" s="38">
        <v>5662.9271000000008</v>
      </c>
      <c r="H61" s="38">
        <v>4804.8274000000001</v>
      </c>
      <c r="J61" s="38">
        <v>-3.0459112413571461</v>
      </c>
      <c r="K61" s="38">
        <v>3.2857163095650233E-2</v>
      </c>
      <c r="L61" s="38">
        <v>2.3196080529628769E-2</v>
      </c>
      <c r="M61" s="38">
        <v>2.145872209848922E-2</v>
      </c>
      <c r="N61" s="38">
        <v>4.1938295429405768E-2</v>
      </c>
      <c r="O61" s="38">
        <v>4.0520871325597846E-3</v>
      </c>
      <c r="P61" s="38">
        <v>-7.6447488487191254E-2</v>
      </c>
    </row>
    <row r="62" spans="1:17" x14ac:dyDescent="0.25">
      <c r="B62" s="38">
        <v>307.77</v>
      </c>
      <c r="C62" s="38">
        <v>22917.103200000001</v>
      </c>
      <c r="D62" s="38">
        <v>5979.2590999999993</v>
      </c>
      <c r="E62" s="38">
        <v>5051.2550000000001</v>
      </c>
      <c r="F62" s="38">
        <v>639.29410000000007</v>
      </c>
      <c r="G62" s="38">
        <v>1483.4897999999998</v>
      </c>
      <c r="H62" s="38">
        <v>1248.7248999999999</v>
      </c>
      <c r="J62" s="38">
        <v>-1.8803426437112578</v>
      </c>
      <c r="K62" s="38">
        <v>2.3196080529633695E-2</v>
      </c>
      <c r="L62" s="38">
        <v>8.7951264233951804E-2</v>
      </c>
      <c r="M62" s="38">
        <v>4.5169747791204304E-4</v>
      </c>
      <c r="N62" s="38">
        <v>1.9015793200989273E-2</v>
      </c>
      <c r="O62" s="38">
        <v>-1.980171058910813E-2</v>
      </c>
      <c r="P62" s="38">
        <v>-0.37063407702367607</v>
      </c>
    </row>
    <row r="63" spans="1:17" x14ac:dyDescent="0.25">
      <c r="B63" s="38">
        <v>261.98999999999995</v>
      </c>
      <c r="C63" s="38">
        <v>19515.860000000004</v>
      </c>
      <c r="D63" s="38">
        <v>5051.2550000000001</v>
      </c>
      <c r="E63" s="38">
        <v>4311.4599000000007</v>
      </c>
      <c r="F63" s="38">
        <v>546.83349999999996</v>
      </c>
      <c r="G63" s="38">
        <v>1239.4346000000003</v>
      </c>
      <c r="H63" s="38">
        <v>1057.9917</v>
      </c>
      <c r="J63" s="38">
        <v>-2.4993487473500675</v>
      </c>
      <c r="K63" s="38">
        <v>2.1458722098494934E-2</v>
      </c>
      <c r="L63" s="38">
        <v>4.5169747791447355E-4</v>
      </c>
      <c r="M63" s="38">
        <v>9.5178031945271732E-2</v>
      </c>
      <c r="N63" s="38">
        <v>-4.7357983557360234E-2</v>
      </c>
      <c r="O63" s="38">
        <v>4.7198732204291112E-2</v>
      </c>
      <c r="P63" s="38">
        <v>-0.19680849579459778</v>
      </c>
    </row>
    <row r="64" spans="1:17" x14ac:dyDescent="0.25">
      <c r="B64" s="38">
        <v>33.440000000000005</v>
      </c>
      <c r="C64" s="38">
        <v>2487.3965999999996</v>
      </c>
      <c r="D64" s="38">
        <v>639.29410000000007</v>
      </c>
      <c r="E64" s="38">
        <v>546.83349999999996</v>
      </c>
      <c r="F64" s="38">
        <v>74.231999999999985</v>
      </c>
      <c r="G64" s="38">
        <v>162.32569999999998</v>
      </c>
      <c r="H64" s="38">
        <v>133.5284</v>
      </c>
      <c r="J64" s="38">
        <v>-5.4712145844065541</v>
      </c>
      <c r="K64" s="38">
        <v>4.1938295429399142E-2</v>
      </c>
      <c r="L64" s="38">
        <v>1.9015793200971506E-2</v>
      </c>
      <c r="M64" s="38">
        <v>-4.735798355736455E-2</v>
      </c>
      <c r="N64" s="38">
        <v>0.51545792702776894</v>
      </c>
      <c r="O64" s="38">
        <v>-9.6070337387471394E-2</v>
      </c>
      <c r="P64" s="38">
        <v>0.52956301183582888</v>
      </c>
    </row>
    <row r="65" spans="1:17" x14ac:dyDescent="0.25">
      <c r="B65" s="38">
        <v>76.12</v>
      </c>
      <c r="C65" s="38">
        <v>5662.9271000000008</v>
      </c>
      <c r="D65" s="38">
        <v>1483.4897999999998</v>
      </c>
      <c r="E65" s="38">
        <v>1239.4346000000003</v>
      </c>
      <c r="F65" s="38">
        <v>162.32569999999998</v>
      </c>
      <c r="G65" s="38">
        <v>394.166</v>
      </c>
      <c r="H65" s="38">
        <v>309.04410000000001</v>
      </c>
      <c r="J65" s="38">
        <v>-0.33031276568156193</v>
      </c>
      <c r="K65" s="38">
        <v>4.052087132560586E-3</v>
      </c>
      <c r="L65" s="38">
        <v>-1.9801710589106389E-2</v>
      </c>
      <c r="M65" s="38">
        <v>4.7198732204289107E-2</v>
      </c>
      <c r="N65" s="38">
        <v>-9.6070337387473906E-2</v>
      </c>
      <c r="O65" s="38">
        <v>7.3709329311839294E-2</v>
      </c>
      <c r="P65" s="38">
        <v>-0.12744588597992842</v>
      </c>
    </row>
    <row r="66" spans="1:17" x14ac:dyDescent="0.25">
      <c r="B66" s="38">
        <v>64.47999999999999</v>
      </c>
      <c r="C66" s="38">
        <v>4804.8274000000001</v>
      </c>
      <c r="D66" s="38">
        <v>1248.7248999999999</v>
      </c>
      <c r="E66" s="38">
        <v>1057.9917</v>
      </c>
      <c r="F66" s="38">
        <v>133.5284</v>
      </c>
      <c r="G66" s="38">
        <v>309.04410000000001</v>
      </c>
      <c r="H66" s="38">
        <v>261.53300000000002</v>
      </c>
      <c r="J66" s="38">
        <v>2.7667473131304723</v>
      </c>
      <c r="K66" s="38">
        <v>-7.6447488487226281E-2</v>
      </c>
      <c r="L66" s="38">
        <v>-0.37063407702370493</v>
      </c>
      <c r="M66" s="38">
        <v>-0.19680849579458362</v>
      </c>
      <c r="N66" s="38">
        <v>0.52956301183574617</v>
      </c>
      <c r="O66" s="38">
        <v>-0.12744588597991555</v>
      </c>
      <c r="P66" s="38">
        <v>3.1721946135435544</v>
      </c>
    </row>
    <row r="68" spans="1:17" x14ac:dyDescent="0.25">
      <c r="A68" s="132" t="s">
        <v>107</v>
      </c>
      <c r="B68" s="132"/>
      <c r="C68" s="132"/>
      <c r="D68" s="132"/>
    </row>
    <row r="69" spans="1:17" x14ac:dyDescent="0.25">
      <c r="B69" s="38">
        <f t="array" ref="B69:Q75">MMULT(J60:P66,B51:Q57)</f>
        <v>6.5760667786793876</v>
      </c>
      <c r="C69" s="38">
        <v>-8.8851978294240723</v>
      </c>
      <c r="D69" s="38">
        <v>-5.9461035328196843</v>
      </c>
      <c r="E69" s="38">
        <v>4.4309206286065432</v>
      </c>
      <c r="F69" s="38">
        <v>0.40039112583679248</v>
      </c>
      <c r="G69" s="38">
        <v>3.6625076122033882</v>
      </c>
      <c r="H69" s="38">
        <v>-3.3231522093336512</v>
      </c>
      <c r="I69" s="38">
        <v>-0.27800324377840369</v>
      </c>
      <c r="J69" s="38">
        <v>-1.5547765767160673</v>
      </c>
      <c r="K69" s="38">
        <v>3.4619062780351291</v>
      </c>
      <c r="L69" s="38">
        <v>0.78476127129683526</v>
      </c>
      <c r="M69" s="38">
        <v>6.9903338356472311</v>
      </c>
      <c r="N69" s="38">
        <v>3.626431899956895</v>
      </c>
      <c r="O69" s="38">
        <v>-2.6237499966322648</v>
      </c>
      <c r="P69" s="38">
        <v>-2.7693454601486316</v>
      </c>
      <c r="Q69" s="38">
        <v>-3.55299058140921</v>
      </c>
    </row>
    <row r="70" spans="1:17" x14ac:dyDescent="0.25">
      <c r="B70" s="38">
        <v>-7.5390477527924271E-2</v>
      </c>
      <c r="C70" s="38">
        <v>6.7129785682574439E-2</v>
      </c>
      <c r="D70" s="38">
        <v>5.2720393313984426E-2</v>
      </c>
      <c r="E70" s="38">
        <v>-4.853400819619913E-2</v>
      </c>
      <c r="F70" s="38">
        <v>3.9097499304926453E-3</v>
      </c>
      <c r="G70" s="38">
        <v>-4.8526524700478524E-2</v>
      </c>
      <c r="H70" s="38">
        <v>1.6317950616047072E-2</v>
      </c>
      <c r="I70" s="38">
        <v>7.8043178543476532E-3</v>
      </c>
      <c r="J70" s="38">
        <v>2.2643999270288706E-2</v>
      </c>
      <c r="K70" s="38">
        <v>-2.7054361569486152E-2</v>
      </c>
      <c r="L70" s="38">
        <v>-6.2701328392011924E-4</v>
      </c>
      <c r="M70" s="38">
        <v>-7.1320063276031437E-2</v>
      </c>
      <c r="N70" s="38">
        <v>-3.8096713819101014E-2</v>
      </c>
      <c r="O70" s="38">
        <v>2.6259136775424075E-2</v>
      </c>
      <c r="P70" s="38">
        <v>5.4903362478623874E-2</v>
      </c>
      <c r="Q70" s="38">
        <v>5.7860466451342962E-2</v>
      </c>
    </row>
    <row r="71" spans="1:17" x14ac:dyDescent="0.25">
      <c r="B71" s="38">
        <v>6.5597285524234605E-2</v>
      </c>
      <c r="C71" s="38">
        <v>5.4734505383111642E-3</v>
      </c>
      <c r="D71" s="38">
        <v>0.13131518354544069</v>
      </c>
      <c r="E71" s="38">
        <v>-7.8863693651944677E-2</v>
      </c>
      <c r="F71" s="38">
        <v>4.4166872275659408E-3</v>
      </c>
      <c r="G71" s="38">
        <v>-6.1570997317296206E-2</v>
      </c>
      <c r="H71" s="38">
        <v>-1.7935494954668618E-2</v>
      </c>
      <c r="I71" s="38">
        <v>9.1427358974623507E-2</v>
      </c>
      <c r="J71" s="38">
        <v>-7.6970134069121565E-2</v>
      </c>
      <c r="K71" s="38">
        <v>-5.6959664389767406E-2</v>
      </c>
      <c r="L71" s="38">
        <v>3.5691458561761147E-2</v>
      </c>
      <c r="M71" s="38">
        <v>-3.8955563058675979E-2</v>
      </c>
      <c r="N71" s="38">
        <v>-8.5824312026258509E-2</v>
      </c>
      <c r="O71" s="38">
        <v>-0.10345703525361394</v>
      </c>
      <c r="P71" s="38">
        <v>0.1038420774736204</v>
      </c>
      <c r="Q71" s="38">
        <v>8.2773392875797214E-2</v>
      </c>
    </row>
    <row r="72" spans="1:17" x14ac:dyDescent="0.25">
      <c r="B72" s="38">
        <v>1.9986033755007959E-2</v>
      </c>
      <c r="C72" s="38">
        <v>9.4088170065100285E-2</v>
      </c>
      <c r="D72" s="38">
        <v>-1.4793145764678939E-2</v>
      </c>
      <c r="E72" s="38">
        <v>-6.6787097106999482E-2</v>
      </c>
      <c r="F72" s="38">
        <v>9.8622878717502527E-3</v>
      </c>
      <c r="G72" s="38">
        <v>3.6105872181381726E-2</v>
      </c>
      <c r="H72" s="38">
        <v>0.11886789915141605</v>
      </c>
      <c r="I72" s="38">
        <v>-5.3037237571895712E-3</v>
      </c>
      <c r="J72" s="38">
        <v>6.9797530525871343E-2</v>
      </c>
      <c r="K72" s="38">
        <v>-5.8793319351419737E-2</v>
      </c>
      <c r="L72" s="38">
        <v>-0.19987729172835889</v>
      </c>
      <c r="M72" s="38">
        <v>-0.10902597317325169</v>
      </c>
      <c r="N72" s="38">
        <v>3.1500342467152165E-2</v>
      </c>
      <c r="O72" s="38">
        <v>-7.9671387072044464E-4</v>
      </c>
      <c r="P72" s="38">
        <v>6.6773585941849678E-2</v>
      </c>
      <c r="Q72" s="38">
        <v>8.3955427930941795E-3</v>
      </c>
    </row>
    <row r="73" spans="1:17" x14ac:dyDescent="0.25">
      <c r="B73" s="38">
        <v>-0.26528452311996809</v>
      </c>
      <c r="C73" s="38">
        <v>0.17829786202530284</v>
      </c>
      <c r="D73" s="38">
        <v>0.12479408857136631</v>
      </c>
      <c r="E73" s="38">
        <v>-0.16635740449501846</v>
      </c>
      <c r="F73" s="38">
        <v>-0.16802689195872933</v>
      </c>
      <c r="G73" s="38">
        <v>-1.4750239820952693E-2</v>
      </c>
      <c r="H73" s="38">
        <v>0.28449535887097888</v>
      </c>
      <c r="I73" s="38">
        <v>0.15604683548658538</v>
      </c>
      <c r="J73" s="38">
        <v>-0.10505984070973895</v>
      </c>
      <c r="K73" s="38">
        <v>-6.7595596009510928E-2</v>
      </c>
      <c r="L73" s="38">
        <v>0.35193308821673086</v>
      </c>
      <c r="M73" s="38">
        <v>3.5687817363644569E-2</v>
      </c>
      <c r="N73" s="38">
        <v>-0.15966861434744173</v>
      </c>
      <c r="O73" s="38">
        <v>0.10726256376428056</v>
      </c>
      <c r="P73" s="38">
        <v>-0.23533551184355828</v>
      </c>
      <c r="Q73" s="38">
        <v>-5.6438991993961185E-2</v>
      </c>
    </row>
    <row r="74" spans="1:17" x14ac:dyDescent="0.25">
      <c r="B74" s="38">
        <v>-4.1394058358415586E-2</v>
      </c>
      <c r="C74" s="38">
        <v>-2.3811794403629238E-2</v>
      </c>
      <c r="D74" s="38">
        <v>-3.5064457646841296E-2</v>
      </c>
      <c r="E74" s="38">
        <v>9.5837257686134825E-2</v>
      </c>
      <c r="F74" s="38">
        <v>0.1033950328385802</v>
      </c>
      <c r="G74" s="38">
        <v>6.4857084660705944E-2</v>
      </c>
      <c r="H74" s="38">
        <v>3.4635268603356417E-2</v>
      </c>
      <c r="I74" s="38">
        <v>-1.7799422017608924E-2</v>
      </c>
      <c r="J74" s="38">
        <v>0.10826191065073426</v>
      </c>
      <c r="K74" s="38">
        <v>-1.7853229853404207E-2</v>
      </c>
      <c r="L74" s="38">
        <v>-0.14189049266386639</v>
      </c>
      <c r="M74" s="38">
        <v>-9.6710947446102979E-2</v>
      </c>
      <c r="N74" s="38">
        <v>-2.0409593482099808E-2</v>
      </c>
      <c r="O74" s="38">
        <v>-4.4817871804587517E-2</v>
      </c>
      <c r="P74" s="38">
        <v>2.3928968495244674E-2</v>
      </c>
      <c r="Q74" s="38">
        <v>8.8363447418000063E-3</v>
      </c>
    </row>
    <row r="75" spans="1:17" x14ac:dyDescent="0.25">
      <c r="B75" s="38">
        <v>-0.42950208184642058</v>
      </c>
      <c r="C75" s="38">
        <v>0.50568093432004169</v>
      </c>
      <c r="D75" s="38">
        <v>-7.4293644640929912E-2</v>
      </c>
      <c r="E75" s="38">
        <v>0.43476930887543119</v>
      </c>
      <c r="F75" s="38">
        <v>-0.25224198186416302</v>
      </c>
      <c r="G75" s="38">
        <v>8.2645347305513539E-2</v>
      </c>
      <c r="H75" s="38">
        <v>-4.7546079539348085E-2</v>
      </c>
      <c r="I75" s="38">
        <v>-0.53463598472978902</v>
      </c>
      <c r="J75" s="38">
        <v>-7.1059169907456976E-3</v>
      </c>
      <c r="K75" s="38">
        <v>0.22383784529523254</v>
      </c>
      <c r="L75" s="38">
        <v>0.45913266740501335</v>
      </c>
      <c r="M75" s="38">
        <v>0.32485321287964553</v>
      </c>
      <c r="N75" s="38">
        <v>0.20895037768456604</v>
      </c>
      <c r="O75" s="38">
        <v>0.67513152414504063</v>
      </c>
      <c r="P75" s="38">
        <v>-0.98611266955483323</v>
      </c>
      <c r="Q75" s="38">
        <v>-0.58356285874426561</v>
      </c>
    </row>
    <row r="77" spans="1:17" x14ac:dyDescent="0.25">
      <c r="A77" s="132" t="s">
        <v>155</v>
      </c>
      <c r="B77" s="132"/>
      <c r="C77" s="132"/>
      <c r="D77" s="132"/>
      <c r="E77" s="132"/>
    </row>
    <row r="78" spans="1:17" x14ac:dyDescent="0.25">
      <c r="B78" s="38">
        <f t="array" ref="B78:B84">MMULT(B69:Q75,L33:L48)</f>
        <v>-3.0472002637438571</v>
      </c>
    </row>
    <row r="79" spans="1:17" x14ac:dyDescent="0.25">
      <c r="B79" s="38">
        <v>9.3046507390599317E-2</v>
      </c>
    </row>
    <row r="80" spans="1:17" x14ac:dyDescent="0.25">
      <c r="B80" s="38">
        <v>0.25024248775534697</v>
      </c>
    </row>
    <row r="81" spans="2:15" x14ac:dyDescent="0.25">
      <c r="B81" s="38">
        <v>-0.10145653199473745</v>
      </c>
    </row>
    <row r="82" spans="2:15" x14ac:dyDescent="0.25">
      <c r="B82" s="38">
        <v>1.1340792177837544</v>
      </c>
    </row>
    <row r="83" spans="2:15" x14ac:dyDescent="0.25">
      <c r="B83" s="38">
        <v>0.3784979330787363</v>
      </c>
    </row>
    <row r="84" spans="2:15" x14ac:dyDescent="0.25">
      <c r="B84" s="38">
        <v>-2.0715272199664776</v>
      </c>
    </row>
    <row r="85" spans="2:15" ht="15.75" thickBot="1" x14ac:dyDescent="0.3"/>
    <row r="86" spans="2:15" ht="27.75" customHeight="1" thickBot="1" x14ac:dyDescent="0.4">
      <c r="B86" s="162" t="s">
        <v>153</v>
      </c>
      <c r="C86" s="163"/>
      <c r="D86" s="163"/>
      <c r="E86" s="163"/>
      <c r="F86" s="163"/>
      <c r="G86" s="163"/>
      <c r="H86" s="163"/>
      <c r="I86" s="163"/>
      <c r="J86" s="163"/>
      <c r="K86" s="163"/>
      <c r="L86" s="163"/>
      <c r="M86" s="163"/>
      <c r="N86" s="163"/>
      <c r="O86" s="164"/>
    </row>
    <row r="87" spans="2:15" ht="27.75" customHeight="1" thickBot="1" x14ac:dyDescent="0.4">
      <c r="B87" s="45"/>
      <c r="C87" s="45"/>
      <c r="D87" s="45"/>
      <c r="E87" s="45"/>
      <c r="F87" s="45"/>
      <c r="G87" s="45"/>
      <c r="H87" s="45"/>
      <c r="I87" s="45"/>
      <c r="J87" s="45"/>
      <c r="K87" s="45"/>
      <c r="L87" s="45"/>
      <c r="M87" s="9"/>
      <c r="N87" s="9"/>
      <c r="O87" s="9"/>
    </row>
    <row r="88" spans="2:15" x14ac:dyDescent="0.25">
      <c r="B88" s="20" t="s">
        <v>28</v>
      </c>
      <c r="J88" s="135" t="s">
        <v>116</v>
      </c>
      <c r="K88" s="137" t="s">
        <v>117</v>
      </c>
      <c r="L88" s="135" t="s">
        <v>116</v>
      </c>
      <c r="M88" s="137" t="s">
        <v>117</v>
      </c>
      <c r="N88" s="139" t="s">
        <v>118</v>
      </c>
    </row>
    <row r="89" spans="2:15" ht="15.75" thickBot="1" x14ac:dyDescent="0.3">
      <c r="B89" s="20"/>
      <c r="J89" s="136"/>
      <c r="K89" s="138"/>
      <c r="L89" s="136"/>
      <c r="M89" s="138"/>
      <c r="N89" s="140"/>
    </row>
    <row r="90" spans="2:15" ht="61.5" customHeight="1" thickBot="1" x14ac:dyDescent="0.3">
      <c r="B90" s="44" t="s">
        <v>72</v>
      </c>
      <c r="C90" s="43" t="s">
        <v>73</v>
      </c>
      <c r="D90" s="27" t="s">
        <v>74</v>
      </c>
      <c r="E90" s="27" t="s">
        <v>75</v>
      </c>
      <c r="F90" s="27" t="s">
        <v>76</v>
      </c>
      <c r="G90" s="27" t="s">
        <v>77</v>
      </c>
      <c r="H90" s="41" t="s">
        <v>111</v>
      </c>
      <c r="I90" s="47" t="s">
        <v>112</v>
      </c>
      <c r="J90" s="54" t="s">
        <v>114</v>
      </c>
      <c r="K90" s="55" t="s">
        <v>115</v>
      </c>
      <c r="L90" s="54" t="s">
        <v>120</v>
      </c>
      <c r="M90" s="55" t="s">
        <v>121</v>
      </c>
      <c r="N90" s="51" t="s">
        <v>119</v>
      </c>
    </row>
    <row r="91" spans="2:15" ht="15.75" thickBot="1" x14ac:dyDescent="0.3">
      <c r="B91" s="29">
        <v>70.58</v>
      </c>
      <c r="C91" s="30">
        <v>22.03</v>
      </c>
      <c r="D91" s="30">
        <v>18.29</v>
      </c>
      <c r="E91" s="30">
        <v>1.48</v>
      </c>
      <c r="F91" s="30">
        <v>3.61</v>
      </c>
      <c r="G91" s="30">
        <v>4.3</v>
      </c>
      <c r="H91" s="42">
        <v>1.27</v>
      </c>
      <c r="I91" s="46">
        <f>B$78+B$79*B91+B$80*C91+B$81*D91+B$82*E91+B$83*F91+B$84*G91</f>
        <v>1.3144719978295303</v>
      </c>
      <c r="J91" s="48">
        <f>I91-N$48</f>
        <v>-1.5499030021704696</v>
      </c>
      <c r="K91" s="50">
        <f>H91-I91</f>
        <v>-4.4471997829530263E-2</v>
      </c>
      <c r="L91" s="48">
        <f>J91*J91</f>
        <v>2.4021993161370347</v>
      </c>
      <c r="M91" s="50">
        <f>K91*K91</f>
        <v>1.9777585909497445E-3</v>
      </c>
      <c r="N91" s="38">
        <f>L91+M91</f>
        <v>2.4041770747279845</v>
      </c>
    </row>
    <row r="92" spans="2:15" ht="15.75" thickBot="1" x14ac:dyDescent="0.3">
      <c r="B92" s="29">
        <v>75.39</v>
      </c>
      <c r="C92" s="30">
        <v>21.93</v>
      </c>
      <c r="D92" s="30">
        <v>18.559999999999999</v>
      </c>
      <c r="E92" s="30">
        <v>1.7</v>
      </c>
      <c r="F92" s="30">
        <v>4.38</v>
      </c>
      <c r="G92" s="30">
        <v>4.71</v>
      </c>
      <c r="H92" s="42">
        <v>1.39</v>
      </c>
      <c r="I92" s="46">
        <f t="shared" ref="I92:I106" si="0">B$78+B$79*B92+B$80*C92+B$81*D92+B$82*E92+B$83*F92+B$84*G92</f>
        <v>1.4012228621609957</v>
      </c>
      <c r="J92" s="48">
        <f t="shared" ref="J92:J106" si="1">I92-N$48</f>
        <v>-1.4631521378390042</v>
      </c>
      <c r="K92" s="50">
        <f t="shared" ref="K92:K106" si="2">H92-I92</f>
        <v>-1.1222862160995772E-2</v>
      </c>
      <c r="L92" s="48">
        <f t="shared" ref="L92:L106" si="3">J92*J92</f>
        <v>2.1408141784628483</v>
      </c>
      <c r="M92" s="50">
        <f t="shared" ref="M92:M106" si="4">K92*K92</f>
        <v>1.2595263508471071E-4</v>
      </c>
      <c r="N92" s="38">
        <f t="shared" ref="N92:N106" si="5">L92+M92</f>
        <v>2.140940131097933</v>
      </c>
    </row>
    <row r="93" spans="2:15" ht="15.75" thickBot="1" x14ac:dyDescent="0.3">
      <c r="B93" s="29">
        <v>74.430000000000007</v>
      </c>
      <c r="C93" s="30">
        <v>23.6</v>
      </c>
      <c r="D93" s="30">
        <v>16.77</v>
      </c>
      <c r="E93" s="30">
        <v>1.81</v>
      </c>
      <c r="F93" s="30">
        <v>5.88</v>
      </c>
      <c r="G93" s="30">
        <v>4.63</v>
      </c>
      <c r="H93" s="42">
        <v>3.2</v>
      </c>
      <c r="I93" s="46">
        <f t="shared" si="0"/>
        <v>2.7696281530596671</v>
      </c>
      <c r="J93" s="48">
        <f t="shared" si="1"/>
        <v>-9.4746846940332752E-2</v>
      </c>
      <c r="K93" s="50">
        <f t="shared" si="2"/>
        <v>0.43037184694033304</v>
      </c>
      <c r="L93" s="48">
        <f t="shared" si="3"/>
        <v>8.9769650051348421E-3</v>
      </c>
      <c r="M93" s="50">
        <f t="shared" si="4"/>
        <v>0.18521992663883344</v>
      </c>
      <c r="N93" s="38">
        <f t="shared" si="5"/>
        <v>0.19419689164396828</v>
      </c>
    </row>
    <row r="94" spans="2:15" ht="15.75" thickBot="1" x14ac:dyDescent="0.3">
      <c r="B94" s="29">
        <v>73.510000000000005</v>
      </c>
      <c r="C94" s="30">
        <v>21.27</v>
      </c>
      <c r="D94" s="30">
        <v>15.16</v>
      </c>
      <c r="E94" s="30">
        <v>1.77</v>
      </c>
      <c r="F94" s="30">
        <v>7.8</v>
      </c>
      <c r="G94" s="30">
        <v>4.4800000000000004</v>
      </c>
      <c r="H94" s="42">
        <v>3.12</v>
      </c>
      <c r="I94" s="46">
        <f t="shared" si="0"/>
        <v>3.2563873320966774</v>
      </c>
      <c r="J94" s="48">
        <f t="shared" si="1"/>
        <v>0.39201233209667752</v>
      </c>
      <c r="K94" s="50">
        <f t="shared" si="2"/>
        <v>-0.13638733209667731</v>
      </c>
      <c r="L94" s="48">
        <f t="shared" si="3"/>
        <v>0.15367366851587577</v>
      </c>
      <c r="M94" s="50">
        <f t="shared" si="4"/>
        <v>1.8601504356449344E-2</v>
      </c>
      <c r="N94" s="38">
        <f t="shared" si="5"/>
        <v>0.17227517287232511</v>
      </c>
    </row>
    <row r="95" spans="2:15" ht="15.75" thickBot="1" x14ac:dyDescent="0.3">
      <c r="B95" s="29">
        <v>74.78</v>
      </c>
      <c r="C95" s="30">
        <v>20.04</v>
      </c>
      <c r="D95" s="30">
        <v>15.43</v>
      </c>
      <c r="E95" s="30">
        <v>1.96</v>
      </c>
      <c r="F95" s="30">
        <v>6.92</v>
      </c>
      <c r="G95" s="30">
        <v>4.0999999999999996</v>
      </c>
      <c r="H95" s="42">
        <v>3.19</v>
      </c>
      <c r="I95" s="46">
        <f t="shared" si="0"/>
        <v>3.7089420867619705</v>
      </c>
      <c r="J95" s="48">
        <f t="shared" si="1"/>
        <v>0.84456708676197056</v>
      </c>
      <c r="K95" s="50">
        <f t="shared" si="2"/>
        <v>-0.51894208676197051</v>
      </c>
      <c r="L95" s="48">
        <f t="shared" si="3"/>
        <v>0.71329356404160194</v>
      </c>
      <c r="M95" s="50">
        <f t="shared" si="4"/>
        <v>0.2693008894128685</v>
      </c>
      <c r="N95" s="38">
        <f t="shared" si="5"/>
        <v>0.98259445345447038</v>
      </c>
    </row>
    <row r="96" spans="2:15" ht="15.75" thickBot="1" x14ac:dyDescent="0.3">
      <c r="B96" s="29">
        <v>71.73</v>
      </c>
      <c r="C96" s="30">
        <v>19.34</v>
      </c>
      <c r="D96" s="30">
        <v>16.920000000000002</v>
      </c>
      <c r="E96" s="30">
        <v>2.62</v>
      </c>
      <c r="F96" s="30">
        <v>6.11</v>
      </c>
      <c r="G96" s="30">
        <v>4</v>
      </c>
      <c r="H96" s="42">
        <v>3.28</v>
      </c>
      <c r="I96" s="46">
        <f t="shared" si="0"/>
        <v>3.7478719450598916</v>
      </c>
      <c r="J96" s="48">
        <f t="shared" si="1"/>
        <v>0.88349694505989174</v>
      </c>
      <c r="K96" s="50">
        <f t="shared" si="2"/>
        <v>-0.46787194505989183</v>
      </c>
      <c r="L96" s="48">
        <f t="shared" si="3"/>
        <v>0.7805668519301614</v>
      </c>
      <c r="M96" s="50">
        <f t="shared" si="4"/>
        <v>0.21890415697412643</v>
      </c>
      <c r="N96" s="38">
        <f t="shared" si="5"/>
        <v>0.99947100890428786</v>
      </c>
    </row>
    <row r="97" spans="2:14" ht="15.75" thickBot="1" x14ac:dyDescent="0.3">
      <c r="B97" s="29">
        <v>72.34</v>
      </c>
      <c r="C97" s="30">
        <v>18.27</v>
      </c>
      <c r="D97" s="30">
        <v>17.920000000000002</v>
      </c>
      <c r="E97" s="30">
        <v>3.39</v>
      </c>
      <c r="F97" s="30">
        <v>5.31</v>
      </c>
      <c r="G97" s="30">
        <v>3.75</v>
      </c>
      <c r="H97" s="42">
        <v>4.41</v>
      </c>
      <c r="I97" s="46">
        <f t="shared" si="0"/>
        <v>4.5237387768973178</v>
      </c>
      <c r="J97" s="48">
        <f t="shared" si="1"/>
        <v>1.659363776897318</v>
      </c>
      <c r="K97" s="50">
        <f t="shared" si="2"/>
        <v>-0.11373877689731771</v>
      </c>
      <c r="L97" s="48">
        <f t="shared" si="3"/>
        <v>2.7534881440789318</v>
      </c>
      <c r="M97" s="50">
        <f t="shared" si="4"/>
        <v>1.2936509370097812E-2</v>
      </c>
      <c r="N97" s="38">
        <f t="shared" si="5"/>
        <v>2.7664246534490298</v>
      </c>
    </row>
    <row r="98" spans="2:14" ht="15.75" thickBot="1" x14ac:dyDescent="0.3">
      <c r="B98" s="29">
        <v>73.14</v>
      </c>
      <c r="C98" s="30">
        <v>18.91</v>
      </c>
      <c r="D98" s="30">
        <v>16.059999999999999</v>
      </c>
      <c r="E98" s="30">
        <v>2.97</v>
      </c>
      <c r="F98" s="30">
        <v>5.18</v>
      </c>
      <c r="G98" s="30">
        <v>3.64</v>
      </c>
      <c r="H98" s="42">
        <v>5.0599999999999996</v>
      </c>
      <c r="I98" s="46">
        <f t="shared" si="0"/>
        <v>4.6493903159103311</v>
      </c>
      <c r="J98" s="48">
        <f t="shared" si="1"/>
        <v>1.7850153159103312</v>
      </c>
      <c r="K98" s="50">
        <f t="shared" si="2"/>
        <v>0.41060968408966847</v>
      </c>
      <c r="L98" s="48">
        <f t="shared" si="3"/>
        <v>3.1862796780344596</v>
      </c>
      <c r="M98" s="50">
        <f t="shared" si="4"/>
        <v>0.16860031266821734</v>
      </c>
      <c r="N98" s="38">
        <f t="shared" si="5"/>
        <v>3.3548799907026767</v>
      </c>
    </row>
    <row r="99" spans="2:14" ht="15.75" thickBot="1" x14ac:dyDescent="0.3">
      <c r="B99" s="29">
        <v>76.31</v>
      </c>
      <c r="C99" s="30">
        <v>17.329999999999998</v>
      </c>
      <c r="D99" s="30">
        <v>15.93</v>
      </c>
      <c r="E99" s="30">
        <v>2.12</v>
      </c>
      <c r="F99" s="30">
        <v>5.63</v>
      </c>
      <c r="G99" s="30">
        <v>3.85</v>
      </c>
      <c r="H99" s="42">
        <v>4.17</v>
      </c>
      <c r="I99" s="46">
        <f t="shared" si="0"/>
        <v>3.3334899814206764</v>
      </c>
      <c r="J99" s="48">
        <f t="shared" si="1"/>
        <v>0.46911498142067654</v>
      </c>
      <c r="K99" s="50">
        <f t="shared" si="2"/>
        <v>0.8365100185793235</v>
      </c>
      <c r="L99" s="48">
        <f t="shared" si="3"/>
        <v>0.22006886579332169</v>
      </c>
      <c r="M99" s="50">
        <f t="shared" si="4"/>
        <v>0.69974901118358013</v>
      </c>
      <c r="N99" s="38">
        <f t="shared" si="5"/>
        <v>0.91981787697690187</v>
      </c>
    </row>
    <row r="100" spans="2:14" ht="15.75" thickBot="1" x14ac:dyDescent="0.3">
      <c r="B100" s="29">
        <v>75.400000000000006</v>
      </c>
      <c r="C100" s="30">
        <v>17.72</v>
      </c>
      <c r="D100" s="30">
        <v>15.52</v>
      </c>
      <c r="E100" s="30">
        <v>1.88</v>
      </c>
      <c r="F100" s="30">
        <v>4.1100000000000003</v>
      </c>
      <c r="G100" s="30">
        <v>3.9</v>
      </c>
      <c r="H100" s="42">
        <v>3.27</v>
      </c>
      <c r="I100" s="46">
        <f t="shared" si="0"/>
        <v>2.4369371764915559</v>
      </c>
      <c r="J100" s="48">
        <f t="shared" si="1"/>
        <v>-0.42743782350844395</v>
      </c>
      <c r="K100" s="50">
        <f t="shared" si="2"/>
        <v>0.83306282350844407</v>
      </c>
      <c r="L100" s="48">
        <f t="shared" si="3"/>
        <v>0.18270309296563567</v>
      </c>
      <c r="M100" s="50">
        <f t="shared" si="4"/>
        <v>0.69399366791186101</v>
      </c>
      <c r="N100" s="38">
        <f t="shared" si="5"/>
        <v>0.87669676087749671</v>
      </c>
    </row>
    <row r="101" spans="2:14" ht="15.75" thickBot="1" x14ac:dyDescent="0.3">
      <c r="B101" s="29">
        <v>75.37</v>
      </c>
      <c r="C101" s="30">
        <v>18.760000000000002</v>
      </c>
      <c r="D101" s="30">
        <v>14.23</v>
      </c>
      <c r="E101" s="30">
        <v>2.6</v>
      </c>
      <c r="F101" s="30">
        <v>4.49</v>
      </c>
      <c r="G101" s="30">
        <v>3.91</v>
      </c>
      <c r="H101" s="42">
        <v>3.41</v>
      </c>
      <c r="I101" s="46">
        <f t="shared" si="0"/>
        <v>3.7649278739831704</v>
      </c>
      <c r="J101" s="48">
        <f t="shared" si="1"/>
        <v>0.90055287398317052</v>
      </c>
      <c r="K101" s="50">
        <f t="shared" si="2"/>
        <v>-0.35492787398317027</v>
      </c>
      <c r="L101" s="48">
        <f t="shared" si="3"/>
        <v>0.81099547883934819</v>
      </c>
      <c r="M101" s="50">
        <f t="shared" si="4"/>
        <v>0.12597379573021319</v>
      </c>
      <c r="N101" s="38">
        <f t="shared" si="5"/>
        <v>0.93696927456956136</v>
      </c>
    </row>
    <row r="102" spans="2:14" ht="15.75" thickBot="1" x14ac:dyDescent="0.3">
      <c r="B102" s="29">
        <v>73.03</v>
      </c>
      <c r="C102" s="30">
        <v>18.32</v>
      </c>
      <c r="D102" s="30">
        <v>16.03</v>
      </c>
      <c r="E102" s="30">
        <v>2.16</v>
      </c>
      <c r="F102" s="30">
        <v>3.37</v>
      </c>
      <c r="G102" s="30">
        <v>3.9</v>
      </c>
      <c r="H102" s="42">
        <v>2.52</v>
      </c>
      <c r="I102" s="46">
        <f t="shared" si="0"/>
        <v>2.3522733258129165</v>
      </c>
      <c r="J102" s="48">
        <f t="shared" si="1"/>
        <v>-0.51210167418708341</v>
      </c>
      <c r="K102" s="50">
        <f t="shared" si="2"/>
        <v>0.16772667418708354</v>
      </c>
      <c r="L102" s="48">
        <f t="shared" si="3"/>
        <v>0.26224812470521375</v>
      </c>
      <c r="M102" s="50">
        <f t="shared" si="4"/>
        <v>2.8132237233860075E-2</v>
      </c>
      <c r="N102" s="38">
        <f t="shared" si="5"/>
        <v>0.29038036193907379</v>
      </c>
    </row>
    <row r="103" spans="2:14" ht="15.75" thickBot="1" x14ac:dyDescent="0.3">
      <c r="B103" s="29">
        <v>74.66</v>
      </c>
      <c r="C103" s="30">
        <v>17.559999999999999</v>
      </c>
      <c r="D103" s="30">
        <v>17.350000000000001</v>
      </c>
      <c r="E103" s="30">
        <v>1.6</v>
      </c>
      <c r="F103" s="30">
        <v>2.64</v>
      </c>
      <c r="G103" s="30">
        <v>3.96</v>
      </c>
      <c r="H103" s="42">
        <v>1.08</v>
      </c>
      <c r="I103" s="46">
        <f t="shared" si="0"/>
        <v>1.1441527336281041</v>
      </c>
      <c r="J103" s="48">
        <f t="shared" si="1"/>
        <v>-1.7202222663718958</v>
      </c>
      <c r="K103" s="50">
        <f t="shared" si="2"/>
        <v>-6.4152733628104031E-2</v>
      </c>
      <c r="L103" s="48">
        <f t="shared" si="3"/>
        <v>2.9591646457216614</v>
      </c>
      <c r="M103" s="50">
        <f t="shared" si="4"/>
        <v>4.1155732319584698E-3</v>
      </c>
      <c r="N103" s="38">
        <f t="shared" si="5"/>
        <v>2.9632802189536198</v>
      </c>
    </row>
    <row r="104" spans="2:14" ht="15.75" thickBot="1" x14ac:dyDescent="0.3">
      <c r="B104" s="29">
        <v>77.510000000000005</v>
      </c>
      <c r="C104" s="30">
        <v>16.79</v>
      </c>
      <c r="D104" s="30">
        <v>16.440000000000001</v>
      </c>
      <c r="E104" s="30">
        <v>1.84</v>
      </c>
      <c r="F104" s="30">
        <v>2.91</v>
      </c>
      <c r="G104" s="30">
        <v>4</v>
      </c>
      <c r="H104" s="42">
        <v>1.1599999999999999</v>
      </c>
      <c r="I104" s="46">
        <f t="shared" si="0"/>
        <v>1.6004863736356079</v>
      </c>
      <c r="J104" s="48">
        <f t="shared" si="1"/>
        <v>-1.263888626364392</v>
      </c>
      <c r="K104" s="50">
        <f t="shared" si="2"/>
        <v>-0.44048637363560794</v>
      </c>
      <c r="L104" s="48">
        <f t="shared" si="3"/>
        <v>1.5974144598532698</v>
      </c>
      <c r="M104" s="50">
        <f t="shared" si="4"/>
        <v>0.1940282453586484</v>
      </c>
      <c r="N104" s="38">
        <f t="shared" si="5"/>
        <v>1.7914427052119182</v>
      </c>
    </row>
    <row r="105" spans="2:14" ht="15.75" thickBot="1" x14ac:dyDescent="0.3">
      <c r="B105" s="29">
        <v>77.319999999999993</v>
      </c>
      <c r="C105" s="30">
        <v>17.760000000000002</v>
      </c>
      <c r="D105" s="30">
        <v>16.04</v>
      </c>
      <c r="E105" s="30">
        <v>1.6</v>
      </c>
      <c r="F105" s="30">
        <v>3.4</v>
      </c>
      <c r="G105" s="30">
        <v>3.62</v>
      </c>
      <c r="H105" s="42">
        <v>2.2400000000000002</v>
      </c>
      <c r="I105" s="46">
        <f t="shared" si="0"/>
        <v>2.566590681679715</v>
      </c>
      <c r="J105" s="48">
        <f t="shared" si="1"/>
        <v>-0.29778431832028485</v>
      </c>
      <c r="K105" s="50">
        <f t="shared" si="2"/>
        <v>-0.32659068167971483</v>
      </c>
      <c r="L105" s="48">
        <f t="shared" si="3"/>
        <v>8.8675500237476737E-2</v>
      </c>
      <c r="M105" s="50">
        <f t="shared" si="4"/>
        <v>0.10666147336002083</v>
      </c>
      <c r="N105" s="38">
        <f t="shared" si="5"/>
        <v>0.19533697359749758</v>
      </c>
    </row>
    <row r="106" spans="2:14" ht="15.75" thickBot="1" x14ac:dyDescent="0.3">
      <c r="B106" s="29">
        <v>77.3</v>
      </c>
      <c r="C106" s="30">
        <v>18.14</v>
      </c>
      <c r="D106" s="30">
        <v>15.34</v>
      </c>
      <c r="E106" s="30">
        <v>1.94</v>
      </c>
      <c r="F106" s="30">
        <v>4.38</v>
      </c>
      <c r="G106" s="30">
        <v>3.73</v>
      </c>
      <c r="H106" s="42">
        <v>3.06</v>
      </c>
      <c r="I106" s="46">
        <f t="shared" si="0"/>
        <v>3.2594883835425774</v>
      </c>
      <c r="J106" s="49">
        <f t="shared" si="1"/>
        <v>0.39511338354257752</v>
      </c>
      <c r="K106" s="50">
        <f t="shared" si="2"/>
        <v>-0.19948838354257736</v>
      </c>
      <c r="L106" s="48">
        <f t="shared" si="3"/>
        <v>0.15611458585446397</v>
      </c>
      <c r="M106" s="50">
        <f t="shared" si="4"/>
        <v>3.979561516843045E-2</v>
      </c>
      <c r="N106" s="38">
        <f t="shared" si="5"/>
        <v>0.19591020102289441</v>
      </c>
    </row>
    <row r="107" spans="2:14" x14ac:dyDescent="0.25">
      <c r="K107" s="73" t="s">
        <v>122</v>
      </c>
      <c r="L107" s="72">
        <f>SUM(L91:L106)</f>
        <v>18.416677120176441</v>
      </c>
      <c r="M107" s="72">
        <f t="shared" ref="M107:N107" si="6">SUM(M91:M106)</f>
        <v>2.7681166298252</v>
      </c>
      <c r="N107" s="72">
        <f t="shared" si="6"/>
        <v>21.184793750001642</v>
      </c>
    </row>
    <row r="108" spans="2:14" x14ac:dyDescent="0.25">
      <c r="L108" s="165" t="s">
        <v>138</v>
      </c>
      <c r="M108" s="166"/>
      <c r="N108" s="167"/>
    </row>
    <row r="109" spans="2:14" x14ac:dyDescent="0.25">
      <c r="B109" s="20"/>
      <c r="L109" s="74">
        <f>L107/6</f>
        <v>3.0694461866960734</v>
      </c>
      <c r="M109" s="74">
        <f>M107/9</f>
        <v>0.3075685144250222</v>
      </c>
      <c r="N109" s="74">
        <f>L109/M109</f>
        <v>9.9797152268143829</v>
      </c>
    </row>
    <row r="110" spans="2:14" ht="15.75" thickBot="1" x14ac:dyDescent="0.3"/>
    <row r="111" spans="2:14" ht="15" customHeight="1" x14ac:dyDescent="0.3">
      <c r="B111" s="20" t="s">
        <v>134</v>
      </c>
      <c r="C111" s="56"/>
      <c r="D111" s="133" t="s">
        <v>108</v>
      </c>
      <c r="E111" s="133"/>
      <c r="F111" s="133"/>
      <c r="G111" s="133"/>
      <c r="H111" s="134"/>
      <c r="I111" s="170" t="s">
        <v>109</v>
      </c>
      <c r="J111" s="171"/>
      <c r="K111" s="171"/>
      <c r="L111" s="171"/>
      <c r="M111" s="171"/>
    </row>
    <row r="112" spans="2:14" ht="18.75" x14ac:dyDescent="0.3">
      <c r="C112" s="172" t="s">
        <v>123</v>
      </c>
      <c r="D112" s="173"/>
      <c r="E112" s="173"/>
      <c r="F112" s="173"/>
      <c r="G112" s="173"/>
      <c r="H112" s="174"/>
    </row>
    <row r="113" spans="1:17" ht="18.75" x14ac:dyDescent="0.3">
      <c r="C113" s="172" t="s">
        <v>124</v>
      </c>
      <c r="D113" s="173"/>
      <c r="E113" s="173"/>
      <c r="F113" s="173"/>
      <c r="G113" s="173"/>
      <c r="H113" s="174"/>
    </row>
    <row r="114" spans="1:17" ht="18.75" x14ac:dyDescent="0.3">
      <c r="C114" s="172" t="s">
        <v>110</v>
      </c>
      <c r="D114" s="173"/>
      <c r="E114" s="173"/>
      <c r="F114" s="173"/>
      <c r="G114" s="173"/>
      <c r="H114" s="174"/>
    </row>
    <row r="115" spans="1:17" ht="18.75" x14ac:dyDescent="0.3">
      <c r="C115" s="57"/>
      <c r="D115" s="58"/>
      <c r="E115" s="58"/>
      <c r="F115" s="58"/>
      <c r="G115" s="58"/>
      <c r="H115" s="59"/>
    </row>
    <row r="116" spans="1:17" ht="18.75" x14ac:dyDescent="0.3">
      <c r="C116" s="57"/>
      <c r="D116" s="58"/>
      <c r="E116" s="58"/>
      <c r="F116" s="58"/>
      <c r="G116" s="58"/>
      <c r="H116" s="59"/>
    </row>
    <row r="117" spans="1:17" ht="19.5" thickBot="1" x14ac:dyDescent="0.35">
      <c r="C117" s="60"/>
      <c r="D117" s="61"/>
      <c r="E117" s="61"/>
      <c r="F117" s="61"/>
      <c r="G117" s="61"/>
      <c r="H117" s="62"/>
    </row>
    <row r="119" spans="1:17" ht="15.75" x14ac:dyDescent="0.25">
      <c r="B119" s="63"/>
    </row>
    <row r="120" spans="1:17" x14ac:dyDescent="0.25">
      <c r="A120" s="20" t="s">
        <v>140</v>
      </c>
    </row>
    <row r="121" spans="1:17" ht="15.75" thickBot="1" x14ac:dyDescent="0.3">
      <c r="B121" s="69" t="s">
        <v>135</v>
      </c>
      <c r="C121" s="168" t="s">
        <v>139</v>
      </c>
      <c r="D121" s="168"/>
      <c r="E121" s="168"/>
      <c r="F121" s="168"/>
      <c r="G121" s="168"/>
      <c r="H121" s="169" t="s">
        <v>145</v>
      </c>
      <c r="I121" s="169"/>
      <c r="J121" s="169"/>
      <c r="K121" s="169" t="s">
        <v>146</v>
      </c>
      <c r="L121" s="169"/>
      <c r="M121" s="169"/>
      <c r="N121" s="169" t="s">
        <v>147</v>
      </c>
      <c r="O121" s="169"/>
      <c r="P121" s="169"/>
    </row>
    <row r="122" spans="1:17" ht="63.75" customHeight="1" thickBot="1" x14ac:dyDescent="0.3">
      <c r="B122" s="64" t="s">
        <v>125</v>
      </c>
      <c r="C122" s="160" t="s">
        <v>126</v>
      </c>
      <c r="D122" s="161"/>
      <c r="E122" s="67" t="s">
        <v>127</v>
      </c>
      <c r="F122" s="160" t="s">
        <v>128</v>
      </c>
      <c r="G122" s="161"/>
      <c r="H122" s="75" t="s">
        <v>129</v>
      </c>
      <c r="J122" s="176" t="s">
        <v>136</v>
      </c>
      <c r="K122" s="176"/>
      <c r="L122" s="176"/>
      <c r="M122" s="176"/>
      <c r="N122" s="176"/>
      <c r="O122" s="176"/>
      <c r="P122" s="176"/>
      <c r="Q122" s="176"/>
    </row>
    <row r="123" spans="1:17" ht="32.25" thickBot="1" x14ac:dyDescent="0.4">
      <c r="B123" s="65" t="s">
        <v>130</v>
      </c>
      <c r="C123" s="175"/>
      <c r="D123" s="175"/>
      <c r="E123" s="52" t="s">
        <v>131</v>
      </c>
      <c r="F123" s="175"/>
      <c r="G123" s="175"/>
      <c r="H123" s="180"/>
      <c r="K123" s="71" t="s">
        <v>137</v>
      </c>
      <c r="L123" s="70"/>
      <c r="M123" s="70"/>
      <c r="N123" s="70"/>
    </row>
    <row r="124" spans="1:17" ht="32.25" thickBot="1" x14ac:dyDescent="0.3">
      <c r="B124" s="66" t="s">
        <v>132</v>
      </c>
      <c r="C124" s="175"/>
      <c r="D124" s="175"/>
      <c r="E124" s="53" t="s">
        <v>133</v>
      </c>
      <c r="F124" s="175"/>
      <c r="G124" s="175"/>
      <c r="H124" s="181"/>
      <c r="K124" s="70"/>
      <c r="L124" s="70"/>
      <c r="M124" s="70"/>
      <c r="N124" s="70"/>
    </row>
    <row r="127" spans="1:17" x14ac:dyDescent="0.25">
      <c r="A127" s="20" t="s">
        <v>141</v>
      </c>
    </row>
    <row r="128" spans="1:17" x14ac:dyDescent="0.25">
      <c r="B128" s="39" t="s">
        <v>142</v>
      </c>
      <c r="C128" s="178" t="s">
        <v>143</v>
      </c>
      <c r="D128" s="178"/>
      <c r="E128" s="178"/>
      <c r="F128" s="178"/>
      <c r="G128" s="178"/>
      <c r="H128" s="178"/>
    </row>
    <row r="131" spans="5:9" x14ac:dyDescent="0.25">
      <c r="E131" s="179" t="s">
        <v>144</v>
      </c>
      <c r="F131" s="179"/>
      <c r="G131" s="179"/>
      <c r="H131" s="179"/>
    </row>
    <row r="136" spans="5:9" x14ac:dyDescent="0.25">
      <c r="G136" s="77" t="s">
        <v>152</v>
      </c>
      <c r="H136" s="169" t="s">
        <v>151</v>
      </c>
      <c r="I136" s="169"/>
    </row>
    <row r="146" spans="1:10" x14ac:dyDescent="0.25">
      <c r="H146" s="169" t="s">
        <v>148</v>
      </c>
      <c r="I146" s="169"/>
      <c r="J146" s="76" t="s">
        <v>149</v>
      </c>
    </row>
    <row r="160" spans="1:10" x14ac:dyDescent="0.25">
      <c r="A160" s="177" t="s">
        <v>150</v>
      </c>
      <c r="B160" s="177"/>
      <c r="C160" s="177"/>
    </row>
    <row r="161" spans="2:10" x14ac:dyDescent="0.25">
      <c r="B161" s="39" t="s">
        <v>101</v>
      </c>
      <c r="J161" s="39" t="s">
        <v>154</v>
      </c>
    </row>
    <row r="162" spans="2:10" x14ac:dyDescent="0.25">
      <c r="B162" s="38">
        <v>1</v>
      </c>
      <c r="C162" s="37">
        <v>70.58</v>
      </c>
      <c r="D162" s="37">
        <v>22.03</v>
      </c>
      <c r="E162" s="37">
        <v>18.29</v>
      </c>
      <c r="F162" s="37">
        <v>1.48</v>
      </c>
      <c r="G162" s="37">
        <v>3.61</v>
      </c>
      <c r="H162" s="37">
        <v>4.3</v>
      </c>
      <c r="J162" s="68">
        <v>-3.0472002637438571</v>
      </c>
    </row>
    <row r="163" spans="2:10" x14ac:dyDescent="0.25">
      <c r="B163" s="38">
        <v>1</v>
      </c>
      <c r="C163" s="37">
        <v>75.39</v>
      </c>
      <c r="D163" s="37">
        <v>21.93</v>
      </c>
      <c r="E163" s="37">
        <v>18.559999999999999</v>
      </c>
      <c r="F163" s="37">
        <v>1.7</v>
      </c>
      <c r="G163" s="37">
        <v>4.38</v>
      </c>
      <c r="H163" s="37">
        <v>4.71</v>
      </c>
      <c r="J163" s="68">
        <v>9.3046507390599317E-2</v>
      </c>
    </row>
    <row r="164" spans="2:10" x14ac:dyDescent="0.25">
      <c r="B164" s="38">
        <v>1</v>
      </c>
      <c r="C164" s="37">
        <v>74.430000000000007</v>
      </c>
      <c r="D164" s="37">
        <v>23.6</v>
      </c>
      <c r="E164" s="37">
        <v>16.77</v>
      </c>
      <c r="F164" s="37">
        <v>1.81</v>
      </c>
      <c r="G164" s="37">
        <v>5.88</v>
      </c>
      <c r="H164" s="37">
        <v>4.63</v>
      </c>
      <c r="J164" s="68">
        <v>0.25024248775534697</v>
      </c>
    </row>
    <row r="165" spans="2:10" x14ac:dyDescent="0.25">
      <c r="B165" s="38">
        <v>1</v>
      </c>
      <c r="C165" s="37">
        <v>73.510000000000005</v>
      </c>
      <c r="D165" s="37">
        <v>21.27</v>
      </c>
      <c r="E165" s="37">
        <v>15.16</v>
      </c>
      <c r="F165" s="37">
        <v>1.77</v>
      </c>
      <c r="G165" s="37">
        <v>7.8</v>
      </c>
      <c r="H165" s="37">
        <v>4.4800000000000004</v>
      </c>
      <c r="J165" s="68">
        <v>-0.10145653199473745</v>
      </c>
    </row>
    <row r="166" spans="2:10" x14ac:dyDescent="0.25">
      <c r="B166" s="38">
        <v>1</v>
      </c>
      <c r="C166" s="37">
        <v>74.78</v>
      </c>
      <c r="D166" s="37">
        <v>20.04</v>
      </c>
      <c r="E166" s="37">
        <v>15.43</v>
      </c>
      <c r="F166" s="37">
        <v>1.96</v>
      </c>
      <c r="G166" s="37">
        <v>6.92</v>
      </c>
      <c r="H166" s="37">
        <v>4.0999999999999996</v>
      </c>
      <c r="J166" s="68">
        <v>1.1340792177837544</v>
      </c>
    </row>
    <row r="167" spans="2:10" x14ac:dyDescent="0.25">
      <c r="B167" s="38">
        <v>1</v>
      </c>
      <c r="C167" s="37">
        <v>71.73</v>
      </c>
      <c r="D167" s="37">
        <v>19.34</v>
      </c>
      <c r="E167" s="37">
        <v>16.920000000000002</v>
      </c>
      <c r="F167" s="37">
        <v>2.62</v>
      </c>
      <c r="G167" s="37">
        <v>6.11</v>
      </c>
      <c r="H167" s="37">
        <v>4</v>
      </c>
      <c r="J167" s="68">
        <v>0.3784979330787363</v>
      </c>
    </row>
    <row r="168" spans="2:10" x14ac:dyDescent="0.25">
      <c r="B168" s="38">
        <v>1</v>
      </c>
      <c r="C168" s="37">
        <v>72.34</v>
      </c>
      <c r="D168" s="37">
        <v>18.27</v>
      </c>
      <c r="E168" s="37">
        <v>17.920000000000002</v>
      </c>
      <c r="F168" s="37">
        <v>3.39</v>
      </c>
      <c r="G168" s="37">
        <v>5.31</v>
      </c>
      <c r="H168" s="37">
        <v>3.75</v>
      </c>
      <c r="J168" s="68">
        <v>-2.0715272199664776</v>
      </c>
    </row>
    <row r="169" spans="2:10" x14ac:dyDescent="0.25">
      <c r="B169" s="38">
        <v>1</v>
      </c>
      <c r="C169" s="37">
        <v>73.14</v>
      </c>
      <c r="D169" s="37">
        <v>18.91</v>
      </c>
      <c r="E169" s="37">
        <v>16.059999999999999</v>
      </c>
      <c r="F169" s="37">
        <v>2.97</v>
      </c>
      <c r="G169" s="37">
        <v>5.18</v>
      </c>
      <c r="H169" s="37">
        <v>3.64</v>
      </c>
    </row>
    <row r="170" spans="2:10" x14ac:dyDescent="0.25">
      <c r="B170" s="38">
        <v>1</v>
      </c>
      <c r="C170" s="37">
        <v>76.31</v>
      </c>
      <c r="D170" s="37">
        <v>17.329999999999998</v>
      </c>
      <c r="E170" s="37">
        <v>15.93</v>
      </c>
      <c r="F170" s="37">
        <v>2.12</v>
      </c>
      <c r="G170" s="37">
        <v>5.63</v>
      </c>
      <c r="H170" s="37">
        <v>3.85</v>
      </c>
    </row>
    <row r="171" spans="2:10" x14ac:dyDescent="0.25">
      <c r="B171" s="38">
        <v>1</v>
      </c>
      <c r="C171" s="37">
        <v>75.400000000000006</v>
      </c>
      <c r="D171" s="37">
        <v>17.72</v>
      </c>
      <c r="E171" s="37">
        <v>15.52</v>
      </c>
      <c r="F171" s="37">
        <v>1.88</v>
      </c>
      <c r="G171" s="37">
        <v>4.1100000000000003</v>
      </c>
      <c r="H171" s="37">
        <v>3.9</v>
      </c>
    </row>
    <row r="172" spans="2:10" x14ac:dyDescent="0.25">
      <c r="B172" s="38">
        <v>1</v>
      </c>
      <c r="C172" s="37">
        <v>75.37</v>
      </c>
      <c r="D172" s="37">
        <v>18.760000000000002</v>
      </c>
      <c r="E172" s="37">
        <v>14.23</v>
      </c>
      <c r="F172" s="37">
        <v>2.6</v>
      </c>
      <c r="G172" s="37">
        <v>4.49</v>
      </c>
      <c r="H172" s="37">
        <v>3.91</v>
      </c>
    </row>
    <row r="173" spans="2:10" x14ac:dyDescent="0.25">
      <c r="B173" s="38">
        <v>1</v>
      </c>
      <c r="C173" s="37">
        <v>73.03</v>
      </c>
      <c r="D173" s="37">
        <v>18.32</v>
      </c>
      <c r="E173" s="37">
        <v>16.03</v>
      </c>
      <c r="F173" s="37">
        <v>2.16</v>
      </c>
      <c r="G173" s="37">
        <v>3.37</v>
      </c>
      <c r="H173" s="37">
        <v>3.9</v>
      </c>
    </row>
    <row r="174" spans="2:10" x14ac:dyDescent="0.25">
      <c r="B174" s="38">
        <v>1</v>
      </c>
      <c r="C174" s="37">
        <v>74.66</v>
      </c>
      <c r="D174" s="37">
        <v>17.559999999999999</v>
      </c>
      <c r="E174" s="37">
        <v>17.350000000000001</v>
      </c>
      <c r="F174" s="37">
        <v>1.6</v>
      </c>
      <c r="G174" s="37">
        <v>2.64</v>
      </c>
      <c r="H174" s="37">
        <v>3.96</v>
      </c>
    </row>
    <row r="175" spans="2:10" x14ac:dyDescent="0.25">
      <c r="B175" s="38">
        <v>1</v>
      </c>
      <c r="C175" s="37">
        <v>77.510000000000005</v>
      </c>
      <c r="D175" s="37">
        <v>16.79</v>
      </c>
      <c r="E175" s="37">
        <v>16.440000000000001</v>
      </c>
      <c r="F175" s="37">
        <v>1.84</v>
      </c>
      <c r="G175" s="37">
        <v>2.91</v>
      </c>
      <c r="H175" s="37">
        <v>4</v>
      </c>
    </row>
    <row r="176" spans="2:10" x14ac:dyDescent="0.25">
      <c r="B176" s="38">
        <v>1</v>
      </c>
      <c r="C176" s="37">
        <v>77.319999999999993</v>
      </c>
      <c r="D176" s="37">
        <v>17.760000000000002</v>
      </c>
      <c r="E176" s="37">
        <v>16.04</v>
      </c>
      <c r="F176" s="37">
        <v>1.6</v>
      </c>
      <c r="G176" s="37">
        <v>3.4</v>
      </c>
      <c r="H176" s="37">
        <v>3.62</v>
      </c>
    </row>
    <row r="177" spans="2:17" x14ac:dyDescent="0.25">
      <c r="B177" s="38">
        <v>1</v>
      </c>
      <c r="C177" s="37">
        <v>77.3</v>
      </c>
      <c r="D177" s="37">
        <v>18.14</v>
      </c>
      <c r="E177" s="37">
        <v>15.34</v>
      </c>
      <c r="F177" s="37">
        <v>1.94</v>
      </c>
      <c r="G177" s="37">
        <v>4.38</v>
      </c>
      <c r="H177" s="37">
        <v>3.73</v>
      </c>
    </row>
    <row r="179" spans="2:17" x14ac:dyDescent="0.25">
      <c r="B179" s="39" t="s">
        <v>156</v>
      </c>
    </row>
    <row r="180" spans="2:17" x14ac:dyDescent="0.25">
      <c r="B180" s="38">
        <f t="array" ref="B180:Q186">TRANSPOSE(B162:H177)</f>
        <v>1</v>
      </c>
      <c r="C180" s="38">
        <v>1</v>
      </c>
      <c r="D180" s="38">
        <v>1</v>
      </c>
      <c r="E180" s="38">
        <v>1</v>
      </c>
      <c r="F180" s="38">
        <v>1</v>
      </c>
      <c r="G180" s="38">
        <v>1</v>
      </c>
      <c r="H180" s="38">
        <v>1</v>
      </c>
      <c r="I180" s="38">
        <v>1</v>
      </c>
      <c r="J180" s="38">
        <v>1</v>
      </c>
      <c r="K180" s="38">
        <v>1</v>
      </c>
      <c r="L180" s="38">
        <v>1</v>
      </c>
      <c r="M180" s="38">
        <v>1</v>
      </c>
      <c r="N180" s="38">
        <v>1</v>
      </c>
      <c r="O180" s="38">
        <v>1</v>
      </c>
      <c r="P180" s="38">
        <v>1</v>
      </c>
      <c r="Q180" s="38">
        <v>1</v>
      </c>
    </row>
    <row r="181" spans="2:17" x14ac:dyDescent="0.25">
      <c r="B181" s="38">
        <v>70.58</v>
      </c>
      <c r="C181" s="38">
        <v>75.39</v>
      </c>
      <c r="D181" s="38">
        <v>74.430000000000007</v>
      </c>
      <c r="E181" s="38">
        <v>73.510000000000005</v>
      </c>
      <c r="F181" s="38">
        <v>74.78</v>
      </c>
      <c r="G181" s="38">
        <v>71.73</v>
      </c>
      <c r="H181" s="38">
        <v>72.34</v>
      </c>
      <c r="I181" s="38">
        <v>73.14</v>
      </c>
      <c r="J181" s="38">
        <v>76.31</v>
      </c>
      <c r="K181" s="38">
        <v>75.400000000000006</v>
      </c>
      <c r="L181" s="38">
        <v>75.37</v>
      </c>
      <c r="M181" s="38">
        <v>73.03</v>
      </c>
      <c r="N181" s="38">
        <v>74.66</v>
      </c>
      <c r="O181" s="38">
        <v>77.510000000000005</v>
      </c>
      <c r="P181" s="38">
        <v>77.319999999999993</v>
      </c>
      <c r="Q181" s="38">
        <v>77.3</v>
      </c>
    </row>
    <row r="182" spans="2:17" x14ac:dyDescent="0.25">
      <c r="B182" s="38">
        <v>22.03</v>
      </c>
      <c r="C182" s="38">
        <v>21.93</v>
      </c>
      <c r="D182" s="38">
        <v>23.6</v>
      </c>
      <c r="E182" s="38">
        <v>21.27</v>
      </c>
      <c r="F182" s="38">
        <v>20.04</v>
      </c>
      <c r="G182" s="38">
        <v>19.34</v>
      </c>
      <c r="H182" s="38">
        <v>18.27</v>
      </c>
      <c r="I182" s="38">
        <v>18.91</v>
      </c>
      <c r="J182" s="38">
        <v>17.329999999999998</v>
      </c>
      <c r="K182" s="38">
        <v>17.72</v>
      </c>
      <c r="L182" s="38">
        <v>18.760000000000002</v>
      </c>
      <c r="M182" s="38">
        <v>18.32</v>
      </c>
      <c r="N182" s="38">
        <v>17.559999999999999</v>
      </c>
      <c r="O182" s="38">
        <v>16.79</v>
      </c>
      <c r="P182" s="38">
        <v>17.760000000000002</v>
      </c>
      <c r="Q182" s="38">
        <v>18.14</v>
      </c>
    </row>
    <row r="183" spans="2:17" x14ac:dyDescent="0.25">
      <c r="B183" s="38">
        <v>18.29</v>
      </c>
      <c r="C183" s="38">
        <v>18.559999999999999</v>
      </c>
      <c r="D183" s="38">
        <v>16.77</v>
      </c>
      <c r="E183" s="38">
        <v>15.16</v>
      </c>
      <c r="F183" s="38">
        <v>15.43</v>
      </c>
      <c r="G183" s="38">
        <v>16.920000000000002</v>
      </c>
      <c r="H183" s="38">
        <v>17.920000000000002</v>
      </c>
      <c r="I183" s="38">
        <v>16.059999999999999</v>
      </c>
      <c r="J183" s="38">
        <v>15.93</v>
      </c>
      <c r="K183" s="38">
        <v>15.52</v>
      </c>
      <c r="L183" s="38">
        <v>14.23</v>
      </c>
      <c r="M183" s="38">
        <v>16.03</v>
      </c>
      <c r="N183" s="38">
        <v>17.350000000000001</v>
      </c>
      <c r="O183" s="38">
        <v>16.440000000000001</v>
      </c>
      <c r="P183" s="38">
        <v>16.04</v>
      </c>
      <c r="Q183" s="38">
        <v>15.34</v>
      </c>
    </row>
    <row r="184" spans="2:17" x14ac:dyDescent="0.25">
      <c r="B184" s="38">
        <v>1.48</v>
      </c>
      <c r="C184" s="38">
        <v>1.7</v>
      </c>
      <c r="D184" s="38">
        <v>1.81</v>
      </c>
      <c r="E184" s="38">
        <v>1.77</v>
      </c>
      <c r="F184" s="38">
        <v>1.96</v>
      </c>
      <c r="G184" s="38">
        <v>2.62</v>
      </c>
      <c r="H184" s="38">
        <v>3.39</v>
      </c>
      <c r="I184" s="38">
        <v>2.97</v>
      </c>
      <c r="J184" s="38">
        <v>2.12</v>
      </c>
      <c r="K184" s="38">
        <v>1.88</v>
      </c>
      <c r="L184" s="38">
        <v>2.6</v>
      </c>
      <c r="M184" s="38">
        <v>2.16</v>
      </c>
      <c r="N184" s="38">
        <v>1.6</v>
      </c>
      <c r="O184" s="38">
        <v>1.84</v>
      </c>
      <c r="P184" s="38">
        <v>1.6</v>
      </c>
      <c r="Q184" s="38">
        <v>1.94</v>
      </c>
    </row>
    <row r="185" spans="2:17" x14ac:dyDescent="0.25">
      <c r="B185" s="38">
        <v>3.61</v>
      </c>
      <c r="C185" s="38">
        <v>4.38</v>
      </c>
      <c r="D185" s="38">
        <v>5.88</v>
      </c>
      <c r="E185" s="38">
        <v>7.8</v>
      </c>
      <c r="F185" s="38">
        <v>6.92</v>
      </c>
      <c r="G185" s="38">
        <v>6.11</v>
      </c>
      <c r="H185" s="38">
        <v>5.31</v>
      </c>
      <c r="I185" s="38">
        <v>5.18</v>
      </c>
      <c r="J185" s="38">
        <v>5.63</v>
      </c>
      <c r="K185" s="38">
        <v>4.1100000000000003</v>
      </c>
      <c r="L185" s="38">
        <v>4.49</v>
      </c>
      <c r="M185" s="38">
        <v>3.37</v>
      </c>
      <c r="N185" s="38">
        <v>2.64</v>
      </c>
      <c r="O185" s="38">
        <v>2.91</v>
      </c>
      <c r="P185" s="38">
        <v>3.4</v>
      </c>
      <c r="Q185" s="38">
        <v>4.38</v>
      </c>
    </row>
    <row r="186" spans="2:17" x14ac:dyDescent="0.25">
      <c r="B186" s="38">
        <v>4.3</v>
      </c>
      <c r="C186" s="38">
        <v>4.71</v>
      </c>
      <c r="D186" s="38">
        <v>4.63</v>
      </c>
      <c r="E186" s="38">
        <v>4.4800000000000004</v>
      </c>
      <c r="F186" s="38">
        <v>4.0999999999999996</v>
      </c>
      <c r="G186" s="38">
        <v>4</v>
      </c>
      <c r="H186" s="38">
        <v>3.75</v>
      </c>
      <c r="I186" s="38">
        <v>3.64</v>
      </c>
      <c r="J186" s="38">
        <v>3.85</v>
      </c>
      <c r="K186" s="38">
        <v>3.9</v>
      </c>
      <c r="L186" s="38">
        <v>3.91</v>
      </c>
      <c r="M186" s="38">
        <v>3.9</v>
      </c>
      <c r="N186" s="38">
        <v>3.96</v>
      </c>
      <c r="O186" s="38">
        <v>4</v>
      </c>
      <c r="P186" s="38">
        <v>3.62</v>
      </c>
      <c r="Q186" s="38">
        <v>3.73</v>
      </c>
    </row>
    <row r="188" spans="2:17" x14ac:dyDescent="0.25">
      <c r="B188" s="183" t="s">
        <v>105</v>
      </c>
      <c r="C188" s="183"/>
    </row>
    <row r="189" spans="2:17" x14ac:dyDescent="0.25">
      <c r="B189" s="38">
        <f t="array" ref="B189:H195">MMULT(B180:Q186,B162:H177)</f>
        <v>16</v>
      </c>
      <c r="C189" s="38">
        <v>1192.8</v>
      </c>
      <c r="D189" s="38">
        <v>307.77</v>
      </c>
      <c r="E189" s="38">
        <v>261.98999999999995</v>
      </c>
      <c r="F189" s="38">
        <v>33.440000000000005</v>
      </c>
      <c r="G189" s="38">
        <v>76.12</v>
      </c>
      <c r="H189" s="38">
        <v>64.47999999999999</v>
      </c>
    </row>
    <row r="190" spans="2:17" x14ac:dyDescent="0.25">
      <c r="B190" s="38">
        <v>1192.8</v>
      </c>
      <c r="C190" s="38">
        <v>88986.492000000013</v>
      </c>
      <c r="D190" s="38">
        <v>22917.103200000001</v>
      </c>
      <c r="E190" s="38">
        <v>19515.860000000004</v>
      </c>
      <c r="F190" s="38">
        <v>2487.3965999999996</v>
      </c>
      <c r="G190" s="38">
        <v>5662.9271000000008</v>
      </c>
      <c r="H190" s="38">
        <v>4804.8274000000001</v>
      </c>
    </row>
    <row r="191" spans="2:17" x14ac:dyDescent="0.25">
      <c r="B191" s="38">
        <v>307.77</v>
      </c>
      <c r="C191" s="38">
        <v>22917.103200000001</v>
      </c>
      <c r="D191" s="38">
        <v>5979.2590999999993</v>
      </c>
      <c r="E191" s="38">
        <v>5051.2550000000001</v>
      </c>
      <c r="F191" s="38">
        <v>639.29410000000007</v>
      </c>
      <c r="G191" s="38">
        <v>1483.4897999999998</v>
      </c>
      <c r="H191" s="38">
        <v>1248.7248999999999</v>
      </c>
    </row>
    <row r="192" spans="2:17" x14ac:dyDescent="0.25">
      <c r="B192" s="38">
        <v>261.98999999999995</v>
      </c>
      <c r="C192" s="38">
        <v>19515.860000000004</v>
      </c>
      <c r="D192" s="38">
        <v>5051.2550000000001</v>
      </c>
      <c r="E192" s="38">
        <v>4311.4599000000007</v>
      </c>
      <c r="F192" s="38">
        <v>546.83349999999996</v>
      </c>
      <c r="G192" s="38">
        <v>1239.4346000000003</v>
      </c>
      <c r="H192" s="38">
        <v>1057.9917</v>
      </c>
    </row>
    <row r="193" spans="2:15" x14ac:dyDescent="0.25">
      <c r="B193" s="38">
        <v>33.440000000000005</v>
      </c>
      <c r="C193" s="38">
        <v>2487.3965999999996</v>
      </c>
      <c r="D193" s="38">
        <v>639.29410000000007</v>
      </c>
      <c r="E193" s="38">
        <v>546.83349999999996</v>
      </c>
      <c r="F193" s="38">
        <v>74.231999999999985</v>
      </c>
      <c r="G193" s="38">
        <v>162.32569999999998</v>
      </c>
      <c r="H193" s="38">
        <v>133.5284</v>
      </c>
    </row>
    <row r="194" spans="2:15" x14ac:dyDescent="0.25">
      <c r="B194" s="38">
        <v>76.12</v>
      </c>
      <c r="C194" s="38">
        <v>5662.9271000000008</v>
      </c>
      <c r="D194" s="38">
        <v>1483.4897999999998</v>
      </c>
      <c r="E194" s="38">
        <v>1239.4346000000003</v>
      </c>
      <c r="F194" s="38">
        <v>162.32569999999998</v>
      </c>
      <c r="G194" s="38">
        <v>394.166</v>
      </c>
      <c r="H194" s="38">
        <v>309.04410000000001</v>
      </c>
    </row>
    <row r="195" spans="2:15" x14ac:dyDescent="0.25">
      <c r="B195" s="38">
        <v>64.47999999999999</v>
      </c>
      <c r="C195" s="38">
        <v>4804.8274000000001</v>
      </c>
      <c r="D195" s="38">
        <v>1248.7248999999999</v>
      </c>
      <c r="E195" s="38">
        <v>1057.9917</v>
      </c>
      <c r="F195" s="38">
        <v>133.5284</v>
      </c>
      <c r="G195" s="38">
        <v>309.04410000000001</v>
      </c>
      <c r="H195" s="38">
        <v>261.53300000000002</v>
      </c>
    </row>
    <row r="197" spans="2:15" x14ac:dyDescent="0.25">
      <c r="B197" s="177" t="s">
        <v>157</v>
      </c>
      <c r="C197" s="177"/>
      <c r="D197" s="177"/>
    </row>
    <row r="198" spans="2:15" x14ac:dyDescent="0.25">
      <c r="B198" s="78">
        <f t="array" ref="B198:H204">MINVERSE(B189:H195)</f>
        <v>306.08633244622774</v>
      </c>
      <c r="C198" s="68">
        <v>-3.0459112413571825</v>
      </c>
      <c r="D198" s="68">
        <v>-1.8803426437107855</v>
      </c>
      <c r="E198" s="68">
        <v>-2.4993487473496332</v>
      </c>
      <c r="F198" s="68">
        <v>-5.4712145844071145</v>
      </c>
      <c r="G198" s="68">
        <v>-0.33031276568155865</v>
      </c>
      <c r="H198" s="68">
        <v>2.7667473131274298</v>
      </c>
    </row>
    <row r="199" spans="2:15" x14ac:dyDescent="0.25">
      <c r="B199" s="68">
        <v>-3.0459112413571461</v>
      </c>
      <c r="C199" s="78">
        <v>3.2857163095650233E-2</v>
      </c>
      <c r="D199" s="68">
        <v>2.3196080529628769E-2</v>
      </c>
      <c r="E199" s="68">
        <v>2.145872209848922E-2</v>
      </c>
      <c r="F199" s="68">
        <v>4.1938295429405768E-2</v>
      </c>
      <c r="G199" s="68">
        <v>4.0520871325597846E-3</v>
      </c>
      <c r="H199" s="68">
        <v>-7.6447488487191254E-2</v>
      </c>
    </row>
    <row r="200" spans="2:15" x14ac:dyDescent="0.25">
      <c r="B200" s="68">
        <v>-1.8803426437112578</v>
      </c>
      <c r="C200" s="68">
        <v>2.3196080529633695E-2</v>
      </c>
      <c r="D200" s="78">
        <v>8.7951264233951804E-2</v>
      </c>
      <c r="E200" s="68">
        <v>4.5169747791204304E-4</v>
      </c>
      <c r="F200" s="68">
        <v>1.9015793200989273E-2</v>
      </c>
      <c r="G200" s="68">
        <v>-1.980171058910813E-2</v>
      </c>
      <c r="H200" s="68">
        <v>-0.37063407702367607</v>
      </c>
    </row>
    <row r="201" spans="2:15" x14ac:dyDescent="0.25">
      <c r="B201" s="68">
        <v>-2.4993487473500675</v>
      </c>
      <c r="C201" s="68">
        <v>2.1458722098494934E-2</v>
      </c>
      <c r="D201" s="68">
        <v>4.5169747791447355E-4</v>
      </c>
      <c r="E201" s="78">
        <v>9.5178031945271732E-2</v>
      </c>
      <c r="F201" s="68">
        <v>-4.7357983557360234E-2</v>
      </c>
      <c r="G201" s="68">
        <v>4.7198732204291112E-2</v>
      </c>
      <c r="H201" s="68">
        <v>-0.19680849579459778</v>
      </c>
    </row>
    <row r="202" spans="2:15" x14ac:dyDescent="0.25">
      <c r="B202" s="68">
        <v>-5.4712145844065541</v>
      </c>
      <c r="C202" s="68">
        <v>4.1938295429399142E-2</v>
      </c>
      <c r="D202" s="68">
        <v>1.9015793200971506E-2</v>
      </c>
      <c r="E202" s="68">
        <v>-4.735798355736455E-2</v>
      </c>
      <c r="F202" s="78">
        <v>0.51545792702776894</v>
      </c>
      <c r="G202" s="68">
        <v>-9.6070337387471394E-2</v>
      </c>
      <c r="H202" s="68">
        <v>0.52956301183582888</v>
      </c>
    </row>
    <row r="203" spans="2:15" x14ac:dyDescent="0.25">
      <c r="B203" s="68">
        <v>-0.33031276568156193</v>
      </c>
      <c r="C203" s="68">
        <v>4.052087132560586E-3</v>
      </c>
      <c r="D203" s="68">
        <v>-1.9801710589106389E-2</v>
      </c>
      <c r="E203" s="68">
        <v>4.7198732204289107E-2</v>
      </c>
      <c r="F203" s="68">
        <v>-9.6070337387473906E-2</v>
      </c>
      <c r="G203" s="78">
        <v>7.3709329311839294E-2</v>
      </c>
      <c r="H203" s="68">
        <v>-0.12744588597992842</v>
      </c>
    </row>
    <row r="204" spans="2:15" x14ac:dyDescent="0.25">
      <c r="B204" s="68">
        <v>2.7667473131304723</v>
      </c>
      <c r="C204" s="68">
        <v>-7.6447488487226281E-2</v>
      </c>
      <c r="D204" s="68">
        <v>-0.37063407702370493</v>
      </c>
      <c r="E204" s="68">
        <v>-0.19680849579458362</v>
      </c>
      <c r="F204" s="68">
        <v>0.52956301183574617</v>
      </c>
      <c r="G204" s="68">
        <v>-0.12744588597991555</v>
      </c>
      <c r="H204" s="78">
        <v>3.1721946135435544</v>
      </c>
    </row>
    <row r="206" spans="2:15" ht="15.75" thickBot="1" x14ac:dyDescent="0.3"/>
    <row r="207" spans="2:15" ht="21.75" thickBot="1" x14ac:dyDescent="0.4">
      <c r="B207" s="162" t="s">
        <v>153</v>
      </c>
      <c r="C207" s="163"/>
      <c r="D207" s="163"/>
      <c r="E207" s="163"/>
      <c r="F207" s="163"/>
      <c r="G207" s="163"/>
      <c r="H207" s="163"/>
      <c r="I207" s="163"/>
      <c r="J207" s="163"/>
      <c r="K207" s="163"/>
      <c r="L207" s="163"/>
      <c r="M207" s="163"/>
      <c r="N207" s="163"/>
      <c r="O207" s="164"/>
    </row>
    <row r="209" spans="2:6" x14ac:dyDescent="0.25">
      <c r="B209" s="177" t="s">
        <v>158</v>
      </c>
      <c r="C209" s="177"/>
      <c r="D209" s="177"/>
      <c r="E209" s="169" t="s">
        <v>159</v>
      </c>
      <c r="F209" s="169"/>
    </row>
    <row r="210" spans="2:6" x14ac:dyDescent="0.25">
      <c r="E210" s="68">
        <v>-4.4471997829530263E-2</v>
      </c>
    </row>
    <row r="211" spans="2:6" x14ac:dyDescent="0.25">
      <c r="E211" s="68">
        <v>-1.1222862160995772E-2</v>
      </c>
    </row>
    <row r="212" spans="2:6" x14ac:dyDescent="0.25">
      <c r="E212" s="68">
        <v>0.43037184694033304</v>
      </c>
    </row>
    <row r="213" spans="2:6" x14ac:dyDescent="0.25">
      <c r="E213" s="68">
        <v>-0.13638733209667731</v>
      </c>
    </row>
    <row r="214" spans="2:6" x14ac:dyDescent="0.25">
      <c r="E214" s="68">
        <v>-0.51894208676197051</v>
      </c>
    </row>
    <row r="215" spans="2:6" x14ac:dyDescent="0.25">
      <c r="E215" s="68">
        <v>-0.46787194505989183</v>
      </c>
    </row>
    <row r="216" spans="2:6" x14ac:dyDescent="0.25">
      <c r="E216" s="68">
        <v>-0.11373877689731771</v>
      </c>
    </row>
    <row r="217" spans="2:6" x14ac:dyDescent="0.25">
      <c r="E217" s="68">
        <v>0.41060968408966847</v>
      </c>
    </row>
    <row r="218" spans="2:6" x14ac:dyDescent="0.25">
      <c r="E218" s="68">
        <v>0.8365100185793235</v>
      </c>
    </row>
    <row r="219" spans="2:6" x14ac:dyDescent="0.25">
      <c r="E219" s="68">
        <v>0.83306282350844407</v>
      </c>
    </row>
    <row r="220" spans="2:6" x14ac:dyDescent="0.25">
      <c r="E220" s="68">
        <v>-0.35492787398317027</v>
      </c>
    </row>
    <row r="221" spans="2:6" x14ac:dyDescent="0.25">
      <c r="E221" s="68">
        <v>0.16772667418708354</v>
      </c>
    </row>
    <row r="222" spans="2:6" x14ac:dyDescent="0.25">
      <c r="E222" s="68">
        <v>-6.4152733628104031E-2</v>
      </c>
    </row>
    <row r="223" spans="2:6" x14ac:dyDescent="0.25">
      <c r="E223" s="68">
        <v>-0.44048637363560794</v>
      </c>
    </row>
    <row r="224" spans="2:6" x14ac:dyDescent="0.25">
      <c r="E224" s="68">
        <v>-0.32659068167971483</v>
      </c>
    </row>
    <row r="225" spans="2:17" x14ac:dyDescent="0.25">
      <c r="E225" s="68">
        <v>-0.19948838354257736</v>
      </c>
    </row>
    <row r="227" spans="2:17" x14ac:dyDescent="0.25">
      <c r="B227" s="39" t="s">
        <v>160</v>
      </c>
    </row>
    <row r="228" spans="2:17" x14ac:dyDescent="0.25">
      <c r="B228" s="38">
        <f t="array" ref="B228:Q228">TRANSPOSE(E210:E225)</f>
        <v>-4.4471997829530263E-2</v>
      </c>
      <c r="C228" s="38">
        <v>-1.1222862160995772E-2</v>
      </c>
      <c r="D228" s="38">
        <v>0.43037184694033304</v>
      </c>
      <c r="E228" s="38">
        <v>-0.13638733209667731</v>
      </c>
      <c r="F228" s="38">
        <v>-0.51894208676197051</v>
      </c>
      <c r="G228" s="38">
        <v>-0.46787194505989183</v>
      </c>
      <c r="H228" s="38">
        <v>-0.11373877689731771</v>
      </c>
      <c r="I228" s="38">
        <v>0.41060968408966847</v>
      </c>
      <c r="J228" s="38">
        <v>0.8365100185793235</v>
      </c>
      <c r="K228" s="38">
        <v>0.83306282350844407</v>
      </c>
      <c r="L228" s="38">
        <v>-0.35492787398317027</v>
      </c>
      <c r="M228" s="38">
        <v>0.16772667418708354</v>
      </c>
      <c r="N228" s="38">
        <v>-6.4152733628104031E-2</v>
      </c>
      <c r="O228" s="38">
        <v>-0.44048637363560794</v>
      </c>
      <c r="P228" s="38">
        <v>-0.32659068167971483</v>
      </c>
      <c r="Q228" s="38">
        <v>-0.19948838354257736</v>
      </c>
    </row>
    <row r="229" spans="2:17" x14ac:dyDescent="0.25">
      <c r="B229" s="185" t="s">
        <v>161</v>
      </c>
      <c r="C229" s="185"/>
    </row>
    <row r="230" spans="2:17" x14ac:dyDescent="0.25">
      <c r="B230">
        <f t="array" ref="B230">MMULT(B228:Q228,E210:E225)</f>
        <v>2.7681166298252</v>
      </c>
    </row>
    <row r="232" spans="2:17" x14ac:dyDescent="0.25">
      <c r="B232" s="39" t="s">
        <v>162</v>
      </c>
      <c r="C232">
        <f>SQRT(B230/9)</f>
        <v>0.55458859925626147</v>
      </c>
      <c r="E232" s="77" t="s">
        <v>172</v>
      </c>
      <c r="F232" s="186" t="s">
        <v>171</v>
      </c>
      <c r="G232" s="187"/>
    </row>
    <row r="234" spans="2:17" x14ac:dyDescent="0.25">
      <c r="B234" s="184" t="s">
        <v>163</v>
      </c>
      <c r="C234" s="184"/>
    </row>
    <row r="236" spans="2:17" x14ac:dyDescent="0.25">
      <c r="B236" s="68" t="s">
        <v>164</v>
      </c>
      <c r="C236" s="68">
        <f>J162/(C232*SQRT(B198))</f>
        <v>-0.31405672022558812</v>
      </c>
    </row>
    <row r="237" spans="2:17" x14ac:dyDescent="0.25">
      <c r="B237" s="68" t="s">
        <v>165</v>
      </c>
      <c r="C237" s="68">
        <f>J163/(C232*SQRT(C199))</f>
        <v>0.92558030902510435</v>
      </c>
    </row>
    <row r="238" spans="2:17" x14ac:dyDescent="0.25">
      <c r="B238" s="68" t="s">
        <v>166</v>
      </c>
      <c r="C238" s="68">
        <f>J164/(C232*SQRT(D200))</f>
        <v>1.5214898803483432</v>
      </c>
    </row>
    <row r="239" spans="2:17" x14ac:dyDescent="0.25">
      <c r="B239" s="68" t="s">
        <v>167</v>
      </c>
      <c r="C239" s="68">
        <f>J165/(C232*SQRT(E201))</f>
        <v>-0.59298091436499512</v>
      </c>
    </row>
    <row r="240" spans="2:17" x14ac:dyDescent="0.25">
      <c r="B240" s="68" t="s">
        <v>168</v>
      </c>
      <c r="C240" s="68">
        <f>J166/(C232*SQRT(F202))</f>
        <v>2.848235158617388</v>
      </c>
    </row>
    <row r="241" spans="1:9" x14ac:dyDescent="0.25">
      <c r="B241" s="68" t="s">
        <v>169</v>
      </c>
      <c r="C241" s="68">
        <f>J167/(C232*SQRT(G203))</f>
        <v>2.5138036064875138</v>
      </c>
    </row>
    <row r="242" spans="1:9" x14ac:dyDescent="0.25">
      <c r="B242" s="68" t="s">
        <v>170</v>
      </c>
      <c r="C242" s="68">
        <f>J168/(C232*SQRT(H204))</f>
        <v>-2.0971997397957054</v>
      </c>
    </row>
    <row r="244" spans="1:9" x14ac:dyDescent="0.25">
      <c r="A244" s="39" t="s">
        <v>176</v>
      </c>
      <c r="B244" s="188" t="s">
        <v>173</v>
      </c>
      <c r="C244" s="188"/>
      <c r="D244" s="188"/>
      <c r="E244" s="188"/>
      <c r="F244" s="188"/>
      <c r="G244" s="188"/>
      <c r="H244" s="182" t="s">
        <v>174</v>
      </c>
      <c r="I244" s="182"/>
    </row>
    <row r="262" spans="1:6" x14ac:dyDescent="0.25">
      <c r="E262" s="79" t="s">
        <v>175</v>
      </c>
      <c r="F262" s="80">
        <f>L107/N107</f>
        <v>0.86933473780810411</v>
      </c>
    </row>
    <row r="264" spans="1:6" x14ac:dyDescent="0.25">
      <c r="A264" s="78" t="s">
        <v>43</v>
      </c>
      <c r="C264" s="184" t="s">
        <v>177</v>
      </c>
      <c r="D264" s="184"/>
    </row>
    <row r="276" spans="5:7" x14ac:dyDescent="0.25">
      <c r="E276" s="184" t="s">
        <v>177</v>
      </c>
      <c r="F276" s="184"/>
      <c r="G276" s="78">
        <f>F262-(6*(1-F262)/9)</f>
        <v>0.78222456301350685</v>
      </c>
    </row>
  </sheetData>
  <mergeCells count="60">
    <mergeCell ref="C264:D264"/>
    <mergeCell ref="E276:F276"/>
    <mergeCell ref="B229:C229"/>
    <mergeCell ref="B234:C234"/>
    <mergeCell ref="F232:G232"/>
    <mergeCell ref="B244:G244"/>
    <mergeCell ref="H244:I244"/>
    <mergeCell ref="B188:C188"/>
    <mergeCell ref="B197:D197"/>
    <mergeCell ref="B207:O207"/>
    <mergeCell ref="B209:D209"/>
    <mergeCell ref="E209:F209"/>
    <mergeCell ref="C123:D123"/>
    <mergeCell ref="F123:G123"/>
    <mergeCell ref="J122:Q122"/>
    <mergeCell ref="H146:I146"/>
    <mergeCell ref="A160:C160"/>
    <mergeCell ref="H136:I136"/>
    <mergeCell ref="C128:H128"/>
    <mergeCell ref="E131:H131"/>
    <mergeCell ref="C124:D124"/>
    <mergeCell ref="F124:G124"/>
    <mergeCell ref="H123:H124"/>
    <mergeCell ref="E26:G26"/>
    <mergeCell ref="E27:G27"/>
    <mergeCell ref="A50:B50"/>
    <mergeCell ref="C122:D122"/>
    <mergeCell ref="F122:G122"/>
    <mergeCell ref="B86:O86"/>
    <mergeCell ref="A77:E77"/>
    <mergeCell ref="L108:N108"/>
    <mergeCell ref="C121:G121"/>
    <mergeCell ref="H121:J121"/>
    <mergeCell ref="K121:M121"/>
    <mergeCell ref="N121:P121"/>
    <mergeCell ref="I111:M111"/>
    <mergeCell ref="C114:H114"/>
    <mergeCell ref="C112:H112"/>
    <mergeCell ref="C113:H113"/>
    <mergeCell ref="B24:G24"/>
    <mergeCell ref="D4:D6"/>
    <mergeCell ref="E4:E5"/>
    <mergeCell ref="F4:F5"/>
    <mergeCell ref="G4:G5"/>
    <mergeCell ref="A3:C3"/>
    <mergeCell ref="E3:J3"/>
    <mergeCell ref="K2:K3"/>
    <mergeCell ref="H4:H5"/>
    <mergeCell ref="I4:I5"/>
    <mergeCell ref="K88:K89"/>
    <mergeCell ref="N88:N89"/>
    <mergeCell ref="L88:L89"/>
    <mergeCell ref="M88:M89"/>
    <mergeCell ref="J4:J5"/>
    <mergeCell ref="K4:K5"/>
    <mergeCell ref="A59:B59"/>
    <mergeCell ref="I59:J59"/>
    <mergeCell ref="A68:D68"/>
    <mergeCell ref="D111:H111"/>
    <mergeCell ref="J88:J89"/>
  </mergeCells>
  <pageMargins left="0.7" right="0.7" top="0.75" bottom="0.75" header="0.3" footer="0.3"/>
  <pageSetup paperSize="9" orientation="portrait" horizontalDpi="300" verticalDpi="0" copies="0" r:id="rId1"/>
  <drawing r:id="rId2"/>
  <legacyDrawing r:id="rId3"/>
  <oleObjects>
    <mc:AlternateContent xmlns:mc="http://schemas.openxmlformats.org/markup-compatibility/2006">
      <mc:Choice Requires="x14">
        <oleObject progId="Equation.3" shapeId="1031" r:id="rId4">
          <objectPr defaultSize="0" autoPict="0" r:id="rId5">
            <anchor moveWithCells="1" sizeWithCells="1">
              <from>
                <xdr:col>2</xdr:col>
                <xdr:colOff>28575</xdr:colOff>
                <xdr:row>123</xdr:row>
                <xdr:rowOff>19050</xdr:rowOff>
              </from>
              <to>
                <xdr:col>4</xdr:col>
                <xdr:colOff>66675</xdr:colOff>
                <xdr:row>124</xdr:row>
                <xdr:rowOff>38100</xdr:rowOff>
              </to>
            </anchor>
          </objectPr>
        </oleObject>
      </mc:Choice>
      <mc:Fallback>
        <oleObject progId="Equation.3" shapeId="1031" r:id="rId4"/>
      </mc:Fallback>
    </mc:AlternateContent>
    <mc:AlternateContent xmlns:mc="http://schemas.openxmlformats.org/markup-compatibility/2006">
      <mc:Choice Requires="x14">
        <oleObject progId="Equation.3" shapeId="1032" r:id="rId6">
          <objectPr defaultSize="0" autoPict="0" r:id="rId7">
            <anchor moveWithCells="1" sizeWithCells="1">
              <from>
                <xdr:col>5</xdr:col>
                <xdr:colOff>257175</xdr:colOff>
                <xdr:row>121</xdr:row>
                <xdr:rowOff>800100</xdr:rowOff>
              </from>
              <to>
                <xdr:col>6</xdr:col>
                <xdr:colOff>400050</xdr:colOff>
                <xdr:row>123</xdr:row>
                <xdr:rowOff>28575</xdr:rowOff>
              </to>
            </anchor>
          </objectPr>
        </oleObject>
      </mc:Choice>
      <mc:Fallback>
        <oleObject progId="Equation.3" shapeId="1032" r:id="rId6"/>
      </mc:Fallback>
    </mc:AlternateContent>
    <mc:AlternateContent xmlns:mc="http://schemas.openxmlformats.org/markup-compatibility/2006">
      <mc:Choice Requires="x14">
        <oleObject progId="Equation.3" shapeId="1033" r:id="rId8">
          <objectPr defaultSize="0" autoPict="0" r:id="rId9">
            <anchor moveWithCells="1" sizeWithCells="1">
              <from>
                <xdr:col>5</xdr:col>
                <xdr:colOff>314325</xdr:colOff>
                <xdr:row>123</xdr:row>
                <xdr:rowOff>9525</xdr:rowOff>
              </from>
              <to>
                <xdr:col>6</xdr:col>
                <xdr:colOff>581025</xdr:colOff>
                <xdr:row>124</xdr:row>
                <xdr:rowOff>28575</xdr:rowOff>
              </to>
            </anchor>
          </objectPr>
        </oleObject>
      </mc:Choice>
      <mc:Fallback>
        <oleObject progId="Equation.3" shapeId="1033" r:id="rId8"/>
      </mc:Fallback>
    </mc:AlternateContent>
    <mc:AlternateContent xmlns:mc="http://schemas.openxmlformats.org/markup-compatibility/2006">
      <mc:Choice Requires="x14">
        <oleObject progId="Equation.3" shapeId="1034" r:id="rId10">
          <objectPr defaultSize="0" autoPict="0" r:id="rId11">
            <anchor moveWithCells="1" sizeWithCells="1">
              <from>
                <xdr:col>7</xdr:col>
                <xdr:colOff>9525</xdr:colOff>
                <xdr:row>122</xdr:row>
                <xdr:rowOff>123825</xdr:rowOff>
              </from>
              <to>
                <xdr:col>7</xdr:col>
                <xdr:colOff>685800</xdr:colOff>
                <xdr:row>123</xdr:row>
                <xdr:rowOff>171450</xdr:rowOff>
              </to>
            </anchor>
          </objectPr>
        </oleObject>
      </mc:Choice>
      <mc:Fallback>
        <oleObject progId="Equation.3" shapeId="1034" r:id="rId10"/>
      </mc:Fallback>
    </mc:AlternateContent>
    <mc:AlternateContent xmlns:mc="http://schemas.openxmlformats.org/markup-compatibility/2006">
      <mc:Choice Requires="x14">
        <oleObject progId="Equation.3" shapeId="1036" r:id="rId12">
          <objectPr defaultSize="0" autoPict="0" r:id="rId13">
            <anchor moveWithCells="1" sizeWithCells="1">
              <from>
                <xdr:col>2</xdr:col>
                <xdr:colOff>0</xdr:colOff>
                <xdr:row>133</xdr:row>
                <xdr:rowOff>0</xdr:rowOff>
              </from>
              <to>
                <xdr:col>7</xdr:col>
                <xdr:colOff>209550</xdr:colOff>
                <xdr:row>142</xdr:row>
                <xdr:rowOff>85725</xdr:rowOff>
              </to>
            </anchor>
          </objectPr>
        </oleObject>
      </mc:Choice>
      <mc:Fallback>
        <oleObject progId="Equation.3" shapeId="1036" r:id="rId12"/>
      </mc:Fallback>
    </mc:AlternateContent>
    <mc:AlternateContent xmlns:mc="http://schemas.openxmlformats.org/markup-compatibility/2006">
      <mc:Choice Requires="x14">
        <oleObject progId="Equation.3" shapeId="1037" r:id="rId14">
          <objectPr defaultSize="0" autoPict="0" r:id="rId15">
            <anchor moveWithCells="1" sizeWithCells="1">
              <from>
                <xdr:col>2</xdr:col>
                <xdr:colOff>76200</xdr:colOff>
                <xdr:row>143</xdr:row>
                <xdr:rowOff>85725</xdr:rowOff>
              </from>
              <to>
                <xdr:col>7</xdr:col>
                <xdr:colOff>219075</xdr:colOff>
                <xdr:row>157</xdr:row>
                <xdr:rowOff>114300</xdr:rowOff>
              </to>
            </anchor>
          </objectPr>
        </oleObject>
      </mc:Choice>
      <mc:Fallback>
        <oleObject progId="Equation.3" shapeId="1037" r:id="rId14"/>
      </mc:Fallback>
    </mc:AlternateContent>
    <mc:AlternateContent xmlns:mc="http://schemas.openxmlformats.org/markup-compatibility/2006">
      <mc:Choice Requires="x14">
        <oleObject progId="Equation.3" shapeId="1038" r:id="rId16">
          <objectPr defaultSize="0" autoPict="0" r:id="rId17">
            <anchor moveWithCells="1" sizeWithCells="1">
              <from>
                <xdr:col>2</xdr:col>
                <xdr:colOff>219075</xdr:colOff>
                <xdr:row>244</xdr:row>
                <xdr:rowOff>152400</xdr:rowOff>
              </from>
              <to>
                <xdr:col>10</xdr:col>
                <xdr:colOff>600075</xdr:colOff>
                <xdr:row>258</xdr:row>
                <xdr:rowOff>114300</xdr:rowOff>
              </to>
            </anchor>
          </objectPr>
        </oleObject>
      </mc:Choice>
      <mc:Fallback>
        <oleObject progId="Equation.3" shapeId="1038" r:id="rId16"/>
      </mc:Fallback>
    </mc:AlternateContent>
    <mc:AlternateContent xmlns:mc="http://schemas.openxmlformats.org/markup-compatibility/2006">
      <mc:Choice Requires="x14">
        <oleObject progId="Equation.3" shapeId="1039" r:id="rId18">
          <objectPr defaultSize="0" autoPict="0" r:id="rId19">
            <anchor moveWithCells="1" sizeWithCells="1">
              <from>
                <xdr:col>2</xdr:col>
                <xdr:colOff>0</xdr:colOff>
                <xdr:row>265</xdr:row>
                <xdr:rowOff>0</xdr:rowOff>
              </from>
              <to>
                <xdr:col>9</xdr:col>
                <xdr:colOff>400050</xdr:colOff>
                <xdr:row>273</xdr:row>
                <xdr:rowOff>28575</xdr:rowOff>
              </to>
            </anchor>
          </objectPr>
        </oleObject>
      </mc:Choice>
      <mc:Fallback>
        <oleObject progId="Equation.3" shapeId="1039" r:id="rId18"/>
      </mc:Fallback>
    </mc:AlternateContent>
    <mc:AlternateContent xmlns:mc="http://schemas.openxmlformats.org/markup-compatibility/2006">
      <mc:Choice Requires="x14">
        <oleObject progId="Equation.3" shapeId="1035" r:id="rId20">
          <objectPr defaultSize="0" autoPict="0" r:id="rId21">
            <anchor moveWithCells="1" sizeWithCells="1">
              <from>
                <xdr:col>1</xdr:col>
                <xdr:colOff>476250</xdr:colOff>
                <xdr:row>128</xdr:row>
                <xdr:rowOff>142875</xdr:rowOff>
              </from>
              <to>
                <xdr:col>3</xdr:col>
                <xdr:colOff>114300</xdr:colOff>
                <xdr:row>131</xdr:row>
                <xdr:rowOff>161925</xdr:rowOff>
              </to>
            </anchor>
          </objectPr>
        </oleObject>
      </mc:Choice>
      <mc:Fallback>
        <oleObject progId="Equation.3" shapeId="1035" r:id="rId2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5"/>
  <sheetViews>
    <sheetView topLeftCell="A172" workbookViewId="0">
      <selection activeCell="I187" sqref="I187"/>
    </sheetView>
  </sheetViews>
  <sheetFormatPr defaultRowHeight="15" x14ac:dyDescent="0.25"/>
  <cols>
    <col min="2" max="2" width="12.85546875" customWidth="1"/>
    <col min="3" max="3" width="12.42578125" customWidth="1"/>
    <col min="4" max="4" width="11.85546875" customWidth="1"/>
    <col min="5" max="5" width="16.5703125" customWidth="1"/>
    <col min="6" max="6" width="12.42578125" customWidth="1"/>
    <col min="7" max="7" width="20" style="109" customWidth="1"/>
    <col min="8" max="8" width="15.5703125" customWidth="1"/>
    <col min="9" max="9" width="11.85546875" customWidth="1"/>
    <col min="11" max="11" width="11.5703125" customWidth="1"/>
  </cols>
  <sheetData>
    <row r="1" spans="2:9" ht="15.75" thickBot="1" x14ac:dyDescent="0.3"/>
    <row r="2" spans="2:9" ht="15.75" customHeight="1" x14ac:dyDescent="0.25">
      <c r="B2" s="207" t="s">
        <v>178</v>
      </c>
      <c r="C2" s="208"/>
      <c r="D2" s="208"/>
      <c r="E2" s="208"/>
      <c r="F2" s="208"/>
      <c r="G2" s="209"/>
    </row>
    <row r="3" spans="2:9" ht="15" customHeight="1" x14ac:dyDescent="0.25">
      <c r="B3" s="210"/>
      <c r="C3" s="211"/>
      <c r="D3" s="211"/>
      <c r="E3" s="211"/>
      <c r="F3" s="211"/>
      <c r="G3" s="212"/>
      <c r="H3" s="1"/>
      <c r="I3" s="2"/>
    </row>
    <row r="4" spans="2:9" ht="15" customHeight="1" x14ac:dyDescent="0.25">
      <c r="B4" s="210"/>
      <c r="C4" s="211"/>
      <c r="D4" s="211"/>
      <c r="E4" s="211"/>
      <c r="F4" s="211"/>
      <c r="G4" s="212"/>
      <c r="H4" s="1"/>
      <c r="I4" s="2"/>
    </row>
    <row r="5" spans="2:9" ht="15" customHeight="1" x14ac:dyDescent="0.25">
      <c r="B5" s="210"/>
      <c r="C5" s="211"/>
      <c r="D5" s="211"/>
      <c r="E5" s="211"/>
      <c r="F5" s="211"/>
      <c r="G5" s="212"/>
      <c r="H5" s="1"/>
      <c r="I5" s="2"/>
    </row>
    <row r="6" spans="2:9" ht="15" customHeight="1" x14ac:dyDescent="0.25">
      <c r="B6" s="210"/>
      <c r="C6" s="211"/>
      <c r="D6" s="211"/>
      <c r="E6" s="211"/>
      <c r="F6" s="211"/>
      <c r="G6" s="212"/>
      <c r="H6" s="1"/>
      <c r="I6" s="2"/>
    </row>
    <row r="7" spans="2:9" ht="15" customHeight="1" x14ac:dyDescent="0.25">
      <c r="B7" s="210"/>
      <c r="C7" s="211"/>
      <c r="D7" s="211"/>
      <c r="E7" s="211"/>
      <c r="F7" s="211"/>
      <c r="G7" s="212"/>
      <c r="H7" s="1"/>
      <c r="I7" s="2"/>
    </row>
    <row r="8" spans="2:9" ht="15" customHeight="1" x14ac:dyDescent="0.25">
      <c r="B8" s="210"/>
      <c r="C8" s="211"/>
      <c r="D8" s="211"/>
      <c r="E8" s="211"/>
      <c r="F8" s="211"/>
      <c r="G8" s="212"/>
      <c r="H8" s="1"/>
      <c r="I8" s="2"/>
    </row>
    <row r="9" spans="2:9" ht="15" customHeight="1" x14ac:dyDescent="0.25">
      <c r="B9" s="210"/>
      <c r="C9" s="211"/>
      <c r="D9" s="211"/>
      <c r="E9" s="211"/>
      <c r="F9" s="211"/>
      <c r="G9" s="212"/>
      <c r="H9" s="1"/>
      <c r="I9" s="2"/>
    </row>
    <row r="10" spans="2:9" ht="15" customHeight="1" x14ac:dyDescent="0.25">
      <c r="B10" s="210"/>
      <c r="C10" s="211"/>
      <c r="D10" s="211"/>
      <c r="E10" s="211"/>
      <c r="F10" s="211"/>
      <c r="G10" s="212"/>
      <c r="H10" s="1"/>
      <c r="I10" s="2"/>
    </row>
    <row r="11" spans="2:9" ht="15" customHeight="1" x14ac:dyDescent="0.25">
      <c r="B11" s="210"/>
      <c r="C11" s="211"/>
      <c r="D11" s="211"/>
      <c r="E11" s="211"/>
      <c r="F11" s="211"/>
      <c r="G11" s="212"/>
      <c r="H11" s="1"/>
      <c r="I11" s="2"/>
    </row>
    <row r="12" spans="2:9" ht="15" customHeight="1" x14ac:dyDescent="0.25">
      <c r="B12" s="210"/>
      <c r="C12" s="211"/>
      <c r="D12" s="211"/>
      <c r="E12" s="211"/>
      <c r="F12" s="211"/>
      <c r="G12" s="212"/>
      <c r="H12" s="1"/>
      <c r="I12" s="2"/>
    </row>
    <row r="13" spans="2:9" ht="15" customHeight="1" x14ac:dyDescent="0.25">
      <c r="B13" s="210"/>
      <c r="C13" s="211"/>
      <c r="D13" s="211"/>
      <c r="E13" s="211"/>
      <c r="F13" s="211"/>
      <c r="G13" s="212"/>
      <c r="H13" s="1"/>
      <c r="I13" s="2"/>
    </row>
    <row r="14" spans="2:9" ht="15" customHeight="1" x14ac:dyDescent="0.25">
      <c r="B14" s="210"/>
      <c r="C14" s="211"/>
      <c r="D14" s="211"/>
      <c r="E14" s="211"/>
      <c r="F14" s="211"/>
      <c r="G14" s="212"/>
      <c r="H14" s="1"/>
      <c r="I14" s="2"/>
    </row>
    <row r="15" spans="2:9" ht="15" customHeight="1" x14ac:dyDescent="0.25">
      <c r="B15" s="210"/>
      <c r="C15" s="211"/>
      <c r="D15" s="211"/>
      <c r="E15" s="211"/>
      <c r="F15" s="211"/>
      <c r="G15" s="212"/>
      <c r="H15" s="1"/>
      <c r="I15" s="2"/>
    </row>
    <row r="16" spans="2:9" ht="15" customHeight="1" thickBot="1" x14ac:dyDescent="0.3">
      <c r="B16" s="213"/>
      <c r="C16" s="214"/>
      <c r="D16" s="214"/>
      <c r="E16" s="214"/>
      <c r="F16" s="214"/>
      <c r="G16" s="215"/>
      <c r="H16" s="1"/>
      <c r="I16" s="2"/>
    </row>
    <row r="17" spans="1:19" ht="15" customHeight="1" x14ac:dyDescent="0.25">
      <c r="B17" s="81"/>
      <c r="C17" s="81"/>
      <c r="D17" s="81"/>
      <c r="E17" s="81"/>
      <c r="F17" s="81"/>
      <c r="G17" s="120"/>
      <c r="H17" s="1"/>
      <c r="I17" s="2"/>
    </row>
    <row r="18" spans="1:19" ht="15" customHeight="1" thickBot="1" x14ac:dyDescent="0.3">
      <c r="A18" s="216" t="s">
        <v>185</v>
      </c>
      <c r="B18" s="216"/>
      <c r="C18" s="217" t="s">
        <v>186</v>
      </c>
      <c r="D18" s="217"/>
      <c r="E18" s="217"/>
      <c r="F18" s="217"/>
      <c r="G18" s="217"/>
      <c r="H18" s="217"/>
      <c r="I18" s="88"/>
    </row>
    <row r="19" spans="1:19" ht="15" customHeight="1" x14ac:dyDescent="0.25">
      <c r="B19" s="82" t="s">
        <v>179</v>
      </c>
      <c r="C19" s="84" t="s">
        <v>181</v>
      </c>
      <c r="D19" s="84" t="s">
        <v>183</v>
      </c>
      <c r="E19" s="81"/>
      <c r="F19" s="81"/>
      <c r="G19" s="120"/>
      <c r="H19" s="1"/>
      <c r="I19" s="2"/>
    </row>
    <row r="20" spans="1:19" ht="49.5" customHeight="1" thickBot="1" x14ac:dyDescent="0.3">
      <c r="B20" s="83" t="s">
        <v>180</v>
      </c>
      <c r="C20" s="85" t="s">
        <v>182</v>
      </c>
      <c r="D20" s="85" t="s">
        <v>184</v>
      </c>
      <c r="E20" s="81"/>
      <c r="F20" s="81"/>
      <c r="G20" s="120"/>
      <c r="H20" s="1"/>
      <c r="I20" s="2"/>
    </row>
    <row r="21" spans="1:19" ht="15" customHeight="1" thickBot="1" x14ac:dyDescent="0.35">
      <c r="B21" s="86">
        <v>6</v>
      </c>
      <c r="C21" s="87">
        <v>40</v>
      </c>
      <c r="D21" s="87">
        <v>8</v>
      </c>
      <c r="E21" s="81"/>
      <c r="F21" s="90" t="s">
        <v>187</v>
      </c>
      <c r="G21" s="121"/>
      <c r="H21" s="91"/>
      <c r="I21" s="92"/>
      <c r="J21" s="93"/>
      <c r="K21" s="93"/>
      <c r="L21" s="93"/>
      <c r="M21" s="93"/>
      <c r="N21" s="93"/>
      <c r="O21" s="93"/>
      <c r="P21" s="93"/>
      <c r="Q21" s="93"/>
      <c r="R21" s="93"/>
      <c r="S21" s="32"/>
    </row>
    <row r="22" spans="1:19" ht="15" customHeight="1" thickBot="1" x14ac:dyDescent="0.35">
      <c r="B22" s="86">
        <v>8</v>
      </c>
      <c r="C22" s="87">
        <v>50</v>
      </c>
      <c r="D22" s="87">
        <v>12</v>
      </c>
      <c r="E22" s="81"/>
      <c r="F22" s="94" t="s">
        <v>188</v>
      </c>
      <c r="G22" s="122"/>
      <c r="H22" s="95"/>
      <c r="I22" s="96"/>
      <c r="J22" s="9"/>
      <c r="K22" s="9"/>
      <c r="L22" s="9"/>
      <c r="M22" s="9"/>
      <c r="N22" s="9"/>
      <c r="O22" s="9"/>
      <c r="P22" s="9"/>
      <c r="Q22" s="9"/>
      <c r="R22" s="9"/>
      <c r="S22" s="34"/>
    </row>
    <row r="23" spans="1:19" ht="15" customHeight="1" thickBot="1" x14ac:dyDescent="0.35">
      <c r="B23" s="86">
        <v>10</v>
      </c>
      <c r="C23" s="87">
        <v>60</v>
      </c>
      <c r="D23" s="87">
        <v>18</v>
      </c>
      <c r="E23" s="81"/>
      <c r="F23" s="94" t="s">
        <v>189</v>
      </c>
      <c r="G23" s="122"/>
      <c r="H23" s="95"/>
      <c r="I23" s="96"/>
      <c r="J23" s="9"/>
      <c r="K23" s="9"/>
      <c r="L23" s="9"/>
      <c r="M23" s="9"/>
      <c r="N23" s="9"/>
      <c r="O23" s="9"/>
      <c r="P23" s="9"/>
      <c r="Q23" s="9"/>
      <c r="R23" s="9"/>
      <c r="S23" s="34"/>
    </row>
    <row r="24" spans="1:19" ht="19.5" thickBot="1" x14ac:dyDescent="0.35">
      <c r="B24" s="86">
        <v>13</v>
      </c>
      <c r="C24" s="87">
        <v>80</v>
      </c>
      <c r="D24" s="87">
        <v>28</v>
      </c>
      <c r="E24" s="1"/>
      <c r="F24" s="94" t="s">
        <v>190</v>
      </c>
      <c r="G24" s="116"/>
      <c r="H24" s="95"/>
      <c r="I24" s="96"/>
      <c r="J24" s="9"/>
      <c r="K24" s="9"/>
      <c r="L24" s="9"/>
      <c r="M24" s="9"/>
      <c r="N24" s="9"/>
      <c r="O24" s="9"/>
      <c r="P24" s="9"/>
      <c r="Q24" s="9"/>
      <c r="R24" s="9"/>
      <c r="S24" s="34"/>
    </row>
    <row r="25" spans="1:19" ht="19.5" thickBot="1" x14ac:dyDescent="0.35">
      <c r="B25" s="86">
        <v>15</v>
      </c>
      <c r="C25" s="87">
        <v>100</v>
      </c>
      <c r="D25" s="87">
        <v>45</v>
      </c>
      <c r="E25" s="1"/>
      <c r="F25" s="94" t="s">
        <v>191</v>
      </c>
      <c r="G25" s="116"/>
      <c r="H25" s="95"/>
      <c r="I25" s="96"/>
      <c r="J25" s="9"/>
      <c r="K25" s="9"/>
      <c r="L25" s="9"/>
      <c r="M25" s="9"/>
      <c r="N25" s="9"/>
      <c r="O25" s="9"/>
      <c r="P25" s="9"/>
      <c r="Q25" s="9"/>
      <c r="R25" s="9"/>
      <c r="S25" s="34"/>
    </row>
    <row r="26" spans="1:19" ht="19.5" thickBot="1" x14ac:dyDescent="0.35">
      <c r="B26" s="86">
        <v>20</v>
      </c>
      <c r="C26" s="87">
        <v>70</v>
      </c>
      <c r="D26" s="87">
        <v>36</v>
      </c>
      <c r="E26" s="1"/>
      <c r="F26" s="94" t="s">
        <v>192</v>
      </c>
      <c r="G26" s="116"/>
      <c r="H26" s="95"/>
      <c r="I26" s="96"/>
      <c r="J26" s="9"/>
      <c r="K26" s="9"/>
      <c r="L26" s="9"/>
      <c r="M26" s="9"/>
      <c r="N26" s="9"/>
      <c r="O26" s="9"/>
      <c r="P26" s="9"/>
      <c r="Q26" s="9"/>
      <c r="R26" s="9"/>
      <c r="S26" s="34"/>
    </row>
    <row r="27" spans="1:19" ht="19.5" thickBot="1" x14ac:dyDescent="0.35">
      <c r="B27" s="86">
        <v>25</v>
      </c>
      <c r="C27" s="87">
        <v>65</v>
      </c>
      <c r="D27" s="87">
        <v>39</v>
      </c>
      <c r="E27" s="1"/>
      <c r="F27" s="94" t="s">
        <v>193</v>
      </c>
      <c r="G27" s="116"/>
      <c r="H27" s="95"/>
      <c r="I27" s="96"/>
      <c r="J27" s="9"/>
      <c r="K27" s="9"/>
      <c r="L27" s="9"/>
      <c r="M27" s="9"/>
      <c r="N27" s="9"/>
      <c r="O27" s="9"/>
      <c r="P27" s="9"/>
      <c r="Q27" s="9"/>
      <c r="R27" s="9"/>
      <c r="S27" s="34"/>
    </row>
    <row r="28" spans="1:19" ht="19.5" thickBot="1" x14ac:dyDescent="0.35">
      <c r="B28" s="86">
        <v>30</v>
      </c>
      <c r="C28" s="87">
        <v>50</v>
      </c>
      <c r="D28" s="87">
        <v>33</v>
      </c>
      <c r="E28" s="1"/>
      <c r="F28" s="97" t="s">
        <v>194</v>
      </c>
      <c r="G28" s="117"/>
      <c r="H28" s="98"/>
      <c r="I28" s="99"/>
      <c r="J28" s="36"/>
      <c r="K28" s="36"/>
      <c r="L28" s="36"/>
      <c r="M28" s="36"/>
      <c r="N28" s="36"/>
      <c r="O28" s="36"/>
      <c r="P28" s="36"/>
      <c r="Q28" s="36"/>
      <c r="R28" s="36"/>
      <c r="S28" s="26"/>
    </row>
    <row r="29" spans="1:19" ht="19.5" thickBot="1" x14ac:dyDescent="0.3">
      <c r="B29" s="86">
        <v>35</v>
      </c>
      <c r="C29" s="87">
        <v>40</v>
      </c>
      <c r="D29" s="87">
        <v>30</v>
      </c>
      <c r="E29" s="1"/>
      <c r="F29" s="1"/>
      <c r="G29" s="118"/>
      <c r="H29" s="1"/>
      <c r="I29" s="2"/>
    </row>
    <row r="30" spans="1:19" ht="19.5" thickBot="1" x14ac:dyDescent="0.3">
      <c r="B30" s="86">
        <v>40</v>
      </c>
      <c r="C30" s="87">
        <v>25</v>
      </c>
      <c r="D30" s="87">
        <v>20</v>
      </c>
      <c r="E30" s="1"/>
      <c r="F30" s="1"/>
      <c r="G30" s="118"/>
      <c r="H30" s="1"/>
      <c r="I30" s="2"/>
    </row>
    <row r="31" spans="1:19" x14ac:dyDescent="0.25">
      <c r="B31" s="1"/>
      <c r="C31" s="1"/>
      <c r="D31" s="1"/>
      <c r="E31" s="1"/>
      <c r="F31" s="1"/>
      <c r="G31" s="118"/>
      <c r="H31" s="1"/>
      <c r="I31" s="2"/>
    </row>
    <row r="32" spans="1:19" ht="15.75" thickBot="1" x14ac:dyDescent="0.3">
      <c r="A32" t="s">
        <v>33</v>
      </c>
      <c r="B32" s="1"/>
      <c r="C32" s="1"/>
      <c r="D32" s="1"/>
      <c r="E32" s="1"/>
      <c r="F32" s="1"/>
      <c r="G32" s="118"/>
      <c r="H32" s="1"/>
      <c r="I32" s="2"/>
    </row>
    <row r="33" spans="1:9" ht="18.75" x14ac:dyDescent="0.25">
      <c r="B33" s="82" t="s">
        <v>179</v>
      </c>
      <c r="C33" s="84" t="s">
        <v>181</v>
      </c>
      <c r="D33" s="100" t="s">
        <v>183</v>
      </c>
      <c r="E33" s="205" t="s">
        <v>196</v>
      </c>
      <c r="F33" s="205" t="s">
        <v>197</v>
      </c>
      <c r="G33" s="206" t="s">
        <v>198</v>
      </c>
      <c r="H33" s="205" t="s">
        <v>202</v>
      </c>
      <c r="I33" s="2"/>
    </row>
    <row r="34" spans="1:9" ht="45" customHeight="1" thickBot="1" x14ac:dyDescent="0.3">
      <c r="B34" s="83" t="s">
        <v>180</v>
      </c>
      <c r="C34" s="85" t="s">
        <v>182</v>
      </c>
      <c r="D34" s="101" t="s">
        <v>184</v>
      </c>
      <c r="E34" s="205"/>
      <c r="F34" s="205"/>
      <c r="G34" s="206"/>
      <c r="H34" s="205"/>
      <c r="I34" s="2"/>
    </row>
    <row r="35" spans="1:9" ht="19.5" thickBot="1" x14ac:dyDescent="0.3">
      <c r="B35" s="86">
        <v>6</v>
      </c>
      <c r="C35" s="87">
        <v>40</v>
      </c>
      <c r="D35" s="102">
        <v>8</v>
      </c>
      <c r="E35" s="103">
        <f>D35/C35</f>
        <v>0.2</v>
      </c>
      <c r="F35" s="103">
        <f>1-E35</f>
        <v>0.8</v>
      </c>
      <c r="G35" s="119">
        <f>E35/F35</f>
        <v>0.25</v>
      </c>
      <c r="H35" s="103">
        <f>LN(G35)</f>
        <v>-1.3862943611198906</v>
      </c>
      <c r="I35" s="2"/>
    </row>
    <row r="36" spans="1:9" ht="19.5" thickBot="1" x14ac:dyDescent="0.3">
      <c r="B36" s="86">
        <v>8</v>
      </c>
      <c r="C36" s="87">
        <v>50</v>
      </c>
      <c r="D36" s="102">
        <v>12</v>
      </c>
      <c r="E36" s="103">
        <f t="shared" ref="E36:E44" si="0">D36/C36</f>
        <v>0.24</v>
      </c>
      <c r="F36" s="103">
        <f t="shared" ref="F36:F44" si="1">1-E36</f>
        <v>0.76</v>
      </c>
      <c r="G36" s="119">
        <f t="shared" ref="G36:G44" si="2">E36/F36</f>
        <v>0.31578947368421051</v>
      </c>
      <c r="H36" s="103">
        <f t="shared" ref="H36:H44" si="3">LN(G36)</f>
        <v>-1.1526795099383855</v>
      </c>
      <c r="I36" s="2"/>
    </row>
    <row r="37" spans="1:9" ht="19.5" thickBot="1" x14ac:dyDescent="0.3">
      <c r="B37" s="86">
        <v>10</v>
      </c>
      <c r="C37" s="87">
        <v>60</v>
      </c>
      <c r="D37" s="102">
        <v>18</v>
      </c>
      <c r="E37" s="103">
        <f t="shared" si="0"/>
        <v>0.3</v>
      </c>
      <c r="F37" s="103">
        <f t="shared" si="1"/>
        <v>0.7</v>
      </c>
      <c r="G37" s="119">
        <f t="shared" si="2"/>
        <v>0.4285714285714286</v>
      </c>
      <c r="H37" s="103">
        <f t="shared" si="3"/>
        <v>-0.84729786038720356</v>
      </c>
      <c r="I37" s="2"/>
    </row>
    <row r="38" spans="1:9" ht="19.5" thickBot="1" x14ac:dyDescent="0.3">
      <c r="B38" s="86">
        <v>13</v>
      </c>
      <c r="C38" s="87">
        <v>80</v>
      </c>
      <c r="D38" s="102">
        <v>28</v>
      </c>
      <c r="E38" s="103">
        <f t="shared" si="0"/>
        <v>0.35</v>
      </c>
      <c r="F38" s="103">
        <f t="shared" si="1"/>
        <v>0.65</v>
      </c>
      <c r="G38" s="119">
        <f t="shared" si="2"/>
        <v>0.53846153846153844</v>
      </c>
      <c r="H38" s="103">
        <f t="shared" si="3"/>
        <v>-0.61903920840622351</v>
      </c>
      <c r="I38" s="2"/>
    </row>
    <row r="39" spans="1:9" ht="19.5" thickBot="1" x14ac:dyDescent="0.3">
      <c r="B39" s="86">
        <v>15</v>
      </c>
      <c r="C39" s="87">
        <v>100</v>
      </c>
      <c r="D39" s="102">
        <v>45</v>
      </c>
      <c r="E39" s="103">
        <f t="shared" si="0"/>
        <v>0.45</v>
      </c>
      <c r="F39" s="103">
        <f t="shared" si="1"/>
        <v>0.55000000000000004</v>
      </c>
      <c r="G39" s="119">
        <f t="shared" si="2"/>
        <v>0.81818181818181812</v>
      </c>
      <c r="H39" s="103">
        <f t="shared" si="3"/>
        <v>-0.20067069546215124</v>
      </c>
      <c r="I39" s="2"/>
    </row>
    <row r="40" spans="1:9" ht="19.5" thickBot="1" x14ac:dyDescent="0.3">
      <c r="B40" s="86">
        <v>20</v>
      </c>
      <c r="C40" s="87">
        <v>70</v>
      </c>
      <c r="D40" s="102">
        <v>36</v>
      </c>
      <c r="E40" s="103">
        <f t="shared" si="0"/>
        <v>0.51428571428571423</v>
      </c>
      <c r="F40" s="103">
        <f t="shared" si="1"/>
        <v>0.48571428571428577</v>
      </c>
      <c r="G40" s="119">
        <f t="shared" si="2"/>
        <v>1.0588235294117645</v>
      </c>
      <c r="H40" s="103">
        <f t="shared" si="3"/>
        <v>5.7158413839948415E-2</v>
      </c>
      <c r="I40" s="2"/>
    </row>
    <row r="41" spans="1:9" ht="19.5" thickBot="1" x14ac:dyDescent="0.3">
      <c r="B41" s="86">
        <v>25</v>
      </c>
      <c r="C41" s="87">
        <v>65</v>
      </c>
      <c r="D41" s="102">
        <v>39</v>
      </c>
      <c r="E41" s="103">
        <f t="shared" si="0"/>
        <v>0.6</v>
      </c>
      <c r="F41" s="103">
        <f t="shared" si="1"/>
        <v>0.4</v>
      </c>
      <c r="G41" s="119">
        <f t="shared" si="2"/>
        <v>1.4999999999999998</v>
      </c>
      <c r="H41" s="103">
        <f t="shared" si="3"/>
        <v>0.40546510810816422</v>
      </c>
      <c r="I41" s="2"/>
    </row>
    <row r="42" spans="1:9" ht="19.5" thickBot="1" x14ac:dyDescent="0.3">
      <c r="B42" s="86">
        <v>30</v>
      </c>
      <c r="C42" s="87">
        <v>50</v>
      </c>
      <c r="D42" s="102">
        <v>33</v>
      </c>
      <c r="E42" s="103">
        <f t="shared" si="0"/>
        <v>0.66</v>
      </c>
      <c r="F42" s="103">
        <f t="shared" si="1"/>
        <v>0.33999999999999997</v>
      </c>
      <c r="G42" s="119">
        <f t="shared" si="2"/>
        <v>1.9411764705882355</v>
      </c>
      <c r="H42" s="103">
        <f t="shared" si="3"/>
        <v>0.66329421741026429</v>
      </c>
      <c r="I42" s="2"/>
    </row>
    <row r="43" spans="1:9" ht="19.5" thickBot="1" x14ac:dyDescent="0.3">
      <c r="B43" s="86">
        <v>35</v>
      </c>
      <c r="C43" s="87">
        <v>40</v>
      </c>
      <c r="D43" s="102">
        <v>30</v>
      </c>
      <c r="E43" s="103">
        <f t="shared" si="0"/>
        <v>0.75</v>
      </c>
      <c r="F43" s="103">
        <f t="shared" si="1"/>
        <v>0.25</v>
      </c>
      <c r="G43" s="119">
        <f t="shared" si="2"/>
        <v>3</v>
      </c>
      <c r="H43" s="103">
        <f t="shared" si="3"/>
        <v>1.0986122886681098</v>
      </c>
      <c r="I43" s="2"/>
    </row>
    <row r="44" spans="1:9" ht="19.5" thickBot="1" x14ac:dyDescent="0.3">
      <c r="B44" s="86">
        <v>40</v>
      </c>
      <c r="C44" s="87">
        <v>25</v>
      </c>
      <c r="D44" s="102">
        <v>20</v>
      </c>
      <c r="E44" s="103">
        <f t="shared" si="0"/>
        <v>0.8</v>
      </c>
      <c r="F44" s="103">
        <f t="shared" si="1"/>
        <v>0.19999999999999996</v>
      </c>
      <c r="G44" s="119">
        <f t="shared" si="2"/>
        <v>4.0000000000000009</v>
      </c>
      <c r="H44" s="103">
        <f t="shared" si="3"/>
        <v>1.3862943611198908</v>
      </c>
      <c r="I44" s="2"/>
    </row>
    <row r="45" spans="1:9" x14ac:dyDescent="0.25">
      <c r="B45" s="1"/>
      <c r="C45" s="1"/>
      <c r="D45" s="1"/>
      <c r="E45" s="1"/>
      <c r="F45" s="1"/>
      <c r="G45" s="118"/>
      <c r="H45" s="1"/>
      <c r="I45" s="2"/>
    </row>
    <row r="46" spans="1:9" x14ac:dyDescent="0.25">
      <c r="A46" s="105" t="s">
        <v>28</v>
      </c>
      <c r="B46" s="182" t="s">
        <v>203</v>
      </c>
      <c r="C46" s="182"/>
      <c r="D46" s="182"/>
      <c r="E46" s="182"/>
    </row>
    <row r="48" spans="1:9" x14ac:dyDescent="0.25">
      <c r="B48" s="76" t="s">
        <v>101</v>
      </c>
      <c r="F48" s="76" t="s">
        <v>102</v>
      </c>
      <c r="H48" s="105" t="s">
        <v>204</v>
      </c>
    </row>
    <row r="49" spans="1:21" ht="18.75" x14ac:dyDescent="0.25">
      <c r="C49" s="38">
        <v>1</v>
      </c>
      <c r="D49" s="104">
        <v>6</v>
      </c>
      <c r="G49" s="38">
        <v>-1.3862943611198906</v>
      </c>
      <c r="I49" s="38">
        <f t="array" ref="I49:R50">TRANSPOSE(C49:D58)</f>
        <v>1</v>
      </c>
      <c r="J49" s="38">
        <v>1</v>
      </c>
      <c r="K49" s="38">
        <v>1</v>
      </c>
      <c r="L49" s="38">
        <v>1</v>
      </c>
      <c r="M49" s="38">
        <v>1</v>
      </c>
      <c r="N49" s="38">
        <v>1</v>
      </c>
      <c r="O49" s="38">
        <v>1</v>
      </c>
      <c r="P49" s="38">
        <v>1</v>
      </c>
      <c r="Q49" s="38">
        <v>1</v>
      </c>
      <c r="R49" s="38">
        <v>1</v>
      </c>
    </row>
    <row r="50" spans="1:21" ht="18.75" x14ac:dyDescent="0.25">
      <c r="C50" s="38">
        <v>1</v>
      </c>
      <c r="D50" s="104">
        <v>8</v>
      </c>
      <c r="G50" s="38">
        <v>-1.1526795099383855</v>
      </c>
      <c r="I50" s="38">
        <v>6</v>
      </c>
      <c r="J50" s="38">
        <v>8</v>
      </c>
      <c r="K50" s="38">
        <v>10</v>
      </c>
      <c r="L50" s="38">
        <v>13</v>
      </c>
      <c r="M50" s="38">
        <v>15</v>
      </c>
      <c r="N50" s="38">
        <v>20</v>
      </c>
      <c r="O50" s="38">
        <v>25</v>
      </c>
      <c r="P50" s="38">
        <v>30</v>
      </c>
      <c r="Q50" s="38">
        <v>35</v>
      </c>
      <c r="R50" s="38">
        <v>40</v>
      </c>
    </row>
    <row r="51" spans="1:21" ht="18.75" x14ac:dyDescent="0.25">
      <c r="C51" s="38">
        <v>1</v>
      </c>
      <c r="D51" s="104">
        <v>10</v>
      </c>
      <c r="G51" s="38">
        <v>-0.84729786038720356</v>
      </c>
    </row>
    <row r="52" spans="1:21" ht="18.75" x14ac:dyDescent="0.25">
      <c r="C52" s="38">
        <v>1</v>
      </c>
      <c r="D52" s="104">
        <v>13</v>
      </c>
      <c r="G52" s="38">
        <v>-0.61903920840622351</v>
      </c>
      <c r="H52" s="76" t="s">
        <v>205</v>
      </c>
      <c r="K52" s="169" t="s">
        <v>206</v>
      </c>
      <c r="L52" s="169"/>
      <c r="M52" s="169"/>
    </row>
    <row r="53" spans="1:21" ht="18.75" x14ac:dyDescent="0.25">
      <c r="C53" s="38">
        <v>1</v>
      </c>
      <c r="D53" s="104">
        <v>15</v>
      </c>
      <c r="G53" s="38">
        <v>-0.20067069546215124</v>
      </c>
      <c r="I53" s="38">
        <f t="array" ref="I53:J54">MMULT(I49:R50,C49:D58)</f>
        <v>10</v>
      </c>
      <c r="J53" s="38">
        <v>202</v>
      </c>
      <c r="L53" s="9"/>
      <c r="M53" s="107">
        <f t="array" ref="M53:N54">MINVERSE(I53:J54)</f>
        <v>0.42291864514086713</v>
      </c>
      <c r="N53" s="68">
        <v>-1.5986071541627084E-2</v>
      </c>
      <c r="O53" s="9"/>
      <c r="P53" s="9"/>
      <c r="Q53" s="9"/>
      <c r="R53" s="9"/>
      <c r="S53" s="9"/>
      <c r="T53" s="9"/>
      <c r="U53" s="9"/>
    </row>
    <row r="54" spans="1:21" ht="18.75" x14ac:dyDescent="0.25">
      <c r="C54" s="38">
        <v>1</v>
      </c>
      <c r="D54" s="104">
        <v>20</v>
      </c>
      <c r="G54" s="38">
        <v>5.7158413839948415E-2</v>
      </c>
      <c r="I54" s="38">
        <v>202</v>
      </c>
      <c r="J54" s="38">
        <v>5344</v>
      </c>
      <c r="L54" s="9"/>
      <c r="M54" s="68">
        <v>-1.5986071541627088E-2</v>
      </c>
      <c r="N54" s="68">
        <v>7.913896802785687E-4</v>
      </c>
      <c r="O54" s="9"/>
      <c r="P54" s="9"/>
      <c r="Q54" s="9"/>
      <c r="R54" s="9"/>
      <c r="S54" s="9"/>
      <c r="T54" s="9"/>
      <c r="U54" s="9"/>
    </row>
    <row r="55" spans="1:21" ht="18.75" x14ac:dyDescent="0.25">
      <c r="C55" s="38">
        <v>1</v>
      </c>
      <c r="D55" s="104">
        <v>25</v>
      </c>
      <c r="G55" s="38">
        <v>0.40546510810816422</v>
      </c>
    </row>
    <row r="56" spans="1:21" ht="18.75" x14ac:dyDescent="0.25">
      <c r="C56" s="38">
        <v>1</v>
      </c>
      <c r="D56" s="104">
        <v>30</v>
      </c>
      <c r="G56" s="38">
        <v>0.66329421741026429</v>
      </c>
      <c r="H56" s="169" t="s">
        <v>207</v>
      </c>
      <c r="I56" s="169"/>
      <c r="J56" s="169"/>
      <c r="K56" s="169"/>
    </row>
    <row r="57" spans="1:21" ht="18.75" x14ac:dyDescent="0.25">
      <c r="C57" s="38">
        <v>1</v>
      </c>
      <c r="D57" s="104">
        <v>35</v>
      </c>
      <c r="G57" s="38">
        <v>1.0986122886681098</v>
      </c>
      <c r="I57" s="107">
        <f t="array" ref="I57:R58">MMULT(M53:N54,I49:R50)</f>
        <v>0.32700221589110462</v>
      </c>
      <c r="J57" s="107">
        <v>0.29503007280785043</v>
      </c>
      <c r="K57" s="107">
        <v>0.2630579297245963</v>
      </c>
      <c r="L57" s="68">
        <v>0.21509971509971504</v>
      </c>
      <c r="M57" s="68">
        <v>0.18312757201646088</v>
      </c>
      <c r="N57" s="68">
        <v>0.10319721430832546</v>
      </c>
      <c r="O57" s="68">
        <v>2.3266856600190011E-2</v>
      </c>
      <c r="P57" s="68">
        <v>-5.666350110794538E-2</v>
      </c>
      <c r="Q57" s="68">
        <v>-0.13659385881608083</v>
      </c>
      <c r="R57" s="68">
        <v>-0.21652421652421622</v>
      </c>
    </row>
    <row r="58" spans="1:21" ht="18.75" x14ac:dyDescent="0.25">
      <c r="C58" s="38">
        <v>1</v>
      </c>
      <c r="D58" s="104">
        <v>40</v>
      </c>
      <c r="G58" s="38">
        <v>1.3862943611198908</v>
      </c>
      <c r="I58" s="68">
        <v>-1.1237733459955676E-2</v>
      </c>
      <c r="J58" s="68">
        <v>-9.6549540993985383E-3</v>
      </c>
      <c r="K58" s="68">
        <v>-8.0721747388414009E-3</v>
      </c>
      <c r="L58" s="68">
        <v>-5.698005698005694E-3</v>
      </c>
      <c r="M58" s="68">
        <v>-4.1152263374485583E-3</v>
      </c>
      <c r="N58" s="68">
        <v>-1.5827793605571391E-4</v>
      </c>
      <c r="O58" s="68">
        <v>3.7986704653371305E-3</v>
      </c>
      <c r="P58" s="68">
        <v>7.7556188667299714E-3</v>
      </c>
      <c r="Q58" s="68">
        <v>1.1712567268122816E-2</v>
      </c>
      <c r="R58" s="68">
        <v>1.566951566951566E-2</v>
      </c>
    </row>
    <row r="60" spans="1:21" x14ac:dyDescent="0.25">
      <c r="H60" s="169" t="s">
        <v>208</v>
      </c>
      <c r="I60" s="169"/>
      <c r="J60" s="169"/>
      <c r="K60" s="169"/>
    </row>
    <row r="61" spans="1:21" x14ac:dyDescent="0.25">
      <c r="K61" s="68">
        <f t="array" ref="K61:K62">MMULT(I57:R58,G49:G58)</f>
        <v>-1.6586704405960826</v>
      </c>
      <c r="M61" s="191" t="s">
        <v>213</v>
      </c>
      <c r="N61" s="191"/>
      <c r="O61" s="191"/>
      <c r="P61" s="191"/>
    </row>
    <row r="62" spans="1:21" x14ac:dyDescent="0.25">
      <c r="K62" s="68">
        <v>7.9166075048481971E-2</v>
      </c>
      <c r="M62" s="191"/>
      <c r="N62" s="191"/>
      <c r="O62" s="191"/>
      <c r="P62" s="191"/>
    </row>
    <row r="63" spans="1:21" x14ac:dyDescent="0.25">
      <c r="A63" s="105" t="s">
        <v>34</v>
      </c>
      <c r="C63" s="195" t="s">
        <v>209</v>
      </c>
      <c r="D63" s="195"/>
      <c r="E63" s="195"/>
      <c r="F63" s="195"/>
      <c r="G63" s="195"/>
      <c r="H63" s="68" t="s">
        <v>212</v>
      </c>
    </row>
    <row r="65" spans="1:18" x14ac:dyDescent="0.25">
      <c r="C65" s="108" t="s">
        <v>210</v>
      </c>
      <c r="H65" s="108" t="s">
        <v>215</v>
      </c>
    </row>
    <row r="66" spans="1:18" x14ac:dyDescent="0.25">
      <c r="D66" s="68" t="s">
        <v>179</v>
      </c>
      <c r="E66" s="68" t="s">
        <v>211</v>
      </c>
      <c r="F66" s="68" t="s">
        <v>214</v>
      </c>
      <c r="G66" s="38" t="s">
        <v>212</v>
      </c>
      <c r="I66" s="68">
        <f t="array" ref="I66:R66">TRANSPOSE(G67:G76)</f>
        <v>-0.20262037081469986</v>
      </c>
      <c r="J66" s="68">
        <v>-0.1273376697301587</v>
      </c>
      <c r="K66" s="68">
        <v>1.9711829724059382E-2</v>
      </c>
      <c r="L66" s="68">
        <v>1.0472256559593385E-2</v>
      </c>
      <c r="M66" s="68">
        <v>0.27050861940670179</v>
      </c>
      <c r="N66" s="68">
        <v>0.1325073534663917</v>
      </c>
      <c r="O66" s="68">
        <v>8.4983672492197571E-2</v>
      </c>
      <c r="P66" s="68">
        <v>-5.3017593448112299E-2</v>
      </c>
      <c r="Q66" s="68">
        <v>-1.3529897432676519E-2</v>
      </c>
      <c r="R66" s="68">
        <v>-0.12167820022330522</v>
      </c>
    </row>
    <row r="67" spans="1:18" ht="18.75" x14ac:dyDescent="0.25">
      <c r="D67" s="104">
        <v>6</v>
      </c>
      <c r="E67" s="68">
        <v>-1.3862943611198906</v>
      </c>
      <c r="F67" s="68">
        <f>K$61+K$62*D67</f>
        <v>-1.1836739903051907</v>
      </c>
      <c r="G67" s="38">
        <f>E67-F67</f>
        <v>-0.20262037081469986</v>
      </c>
    </row>
    <row r="68" spans="1:18" ht="18.75" x14ac:dyDescent="0.25">
      <c r="D68" s="104">
        <v>8</v>
      </c>
      <c r="E68" s="68">
        <v>-1.1526795099383855</v>
      </c>
      <c r="F68" s="68">
        <f t="shared" ref="F68:F76" si="4">K$61+K$62*D68</f>
        <v>-1.0253418402082268</v>
      </c>
      <c r="G68" s="38">
        <f t="shared" ref="G68:G76" si="5">E68-F68</f>
        <v>-0.1273376697301587</v>
      </c>
    </row>
    <row r="69" spans="1:18" ht="18.75" x14ac:dyDescent="0.25">
      <c r="D69" s="104">
        <v>10</v>
      </c>
      <c r="E69" s="68">
        <v>-0.84729786038720356</v>
      </c>
      <c r="F69" s="68">
        <f t="shared" si="4"/>
        <v>-0.86700969011126294</v>
      </c>
      <c r="G69" s="38">
        <f t="shared" si="5"/>
        <v>1.9711829724059382E-2</v>
      </c>
      <c r="H69" s="108" t="s">
        <v>216</v>
      </c>
      <c r="K69" s="175" t="s">
        <v>217</v>
      </c>
      <c r="L69" s="175"/>
      <c r="M69" s="175"/>
    </row>
    <row r="70" spans="1:18" ht="18.75" x14ac:dyDescent="0.25">
      <c r="D70" s="104">
        <v>13</v>
      </c>
      <c r="E70" s="68">
        <v>-0.61903920840622351</v>
      </c>
      <c r="F70" s="68">
        <f t="shared" si="4"/>
        <v>-0.62951146496581689</v>
      </c>
      <c r="G70" s="38">
        <f t="shared" si="5"/>
        <v>1.0472256559593385E-2</v>
      </c>
      <c r="I70">
        <f t="array" ref="I70">MMULT(I66:R66,G67:G76)</f>
        <v>0.17352296542531276</v>
      </c>
      <c r="N70">
        <f>SQRT(I70/9)</f>
        <v>0.13885362613810781</v>
      </c>
    </row>
    <row r="71" spans="1:18" ht="18.75" x14ac:dyDescent="0.25">
      <c r="D71" s="104">
        <v>15</v>
      </c>
      <c r="E71" s="68">
        <v>-0.20067069546215124</v>
      </c>
      <c r="F71" s="68">
        <f t="shared" si="4"/>
        <v>-0.47117931486885301</v>
      </c>
      <c r="G71" s="38">
        <f t="shared" si="5"/>
        <v>0.27050861940670179</v>
      </c>
    </row>
    <row r="72" spans="1:18" ht="18.75" x14ac:dyDescent="0.25">
      <c r="D72" s="104">
        <v>20</v>
      </c>
      <c r="E72" s="68">
        <v>5.7158413839948415E-2</v>
      </c>
      <c r="F72" s="68">
        <f t="shared" si="4"/>
        <v>-7.534893962644329E-2</v>
      </c>
      <c r="G72" s="38">
        <f t="shared" si="5"/>
        <v>0.1325073534663917</v>
      </c>
    </row>
    <row r="73" spans="1:18" ht="18.75" x14ac:dyDescent="0.25">
      <c r="D73" s="104">
        <v>25</v>
      </c>
      <c r="E73" s="68">
        <v>0.40546510810816422</v>
      </c>
      <c r="F73" s="68">
        <f t="shared" si="4"/>
        <v>0.32048143561596665</v>
      </c>
      <c r="G73" s="38">
        <f t="shared" si="5"/>
        <v>8.4983672492197571E-2</v>
      </c>
    </row>
    <row r="74" spans="1:18" ht="18.75" x14ac:dyDescent="0.25">
      <c r="D74" s="104">
        <v>30</v>
      </c>
      <c r="E74" s="68">
        <v>0.66329421741026429</v>
      </c>
      <c r="F74" s="68">
        <f t="shared" si="4"/>
        <v>0.71631181085837659</v>
      </c>
      <c r="G74" s="38">
        <f t="shared" si="5"/>
        <v>-5.3017593448112299E-2</v>
      </c>
      <c r="K74" s="191" t="s">
        <v>218</v>
      </c>
      <c r="L74" s="191"/>
      <c r="M74" s="191"/>
      <c r="N74" s="191"/>
    </row>
    <row r="75" spans="1:18" ht="18.75" x14ac:dyDescent="0.25">
      <c r="D75" s="104">
        <v>35</v>
      </c>
      <c r="E75" s="68">
        <v>1.0986122886681098</v>
      </c>
      <c r="F75" s="68">
        <f t="shared" si="4"/>
        <v>1.1121421861007863</v>
      </c>
      <c r="G75" s="38">
        <f t="shared" si="5"/>
        <v>-1.3529897432676519E-2</v>
      </c>
      <c r="K75" s="191"/>
      <c r="L75" s="191"/>
      <c r="M75" s="191"/>
      <c r="N75" s="191"/>
    </row>
    <row r="76" spans="1:18" ht="18.75" x14ac:dyDescent="0.25">
      <c r="D76" s="104">
        <v>40</v>
      </c>
      <c r="E76" s="68">
        <v>1.3862943611198908</v>
      </c>
      <c r="F76" s="68">
        <f t="shared" si="4"/>
        <v>1.507972561343196</v>
      </c>
      <c r="G76" s="38">
        <f t="shared" si="5"/>
        <v>-0.12167820022330522</v>
      </c>
    </row>
    <row r="79" spans="1:18" ht="15.75" thickBot="1" x14ac:dyDescent="0.3">
      <c r="A79" s="105" t="s">
        <v>39</v>
      </c>
    </row>
    <row r="80" spans="1:18" ht="18.75" x14ac:dyDescent="0.3">
      <c r="B80" s="204" t="s">
        <v>219</v>
      </c>
      <c r="C80" s="198"/>
      <c r="D80" s="198"/>
      <c r="E80" s="198"/>
      <c r="F80" s="93"/>
      <c r="G80" s="123"/>
      <c r="H80" s="93"/>
      <c r="I80" s="93"/>
      <c r="J80" s="93"/>
      <c r="K80" s="93"/>
      <c r="L80" s="93"/>
      <c r="M80" s="93"/>
      <c r="N80" s="93"/>
      <c r="O80" s="93"/>
      <c r="P80" s="32"/>
    </row>
    <row r="81" spans="2:16" ht="36.75" customHeight="1" x14ac:dyDescent="0.3">
      <c r="B81" s="94"/>
      <c r="C81" s="199" t="s">
        <v>220</v>
      </c>
      <c r="D81" s="199"/>
      <c r="E81" s="199"/>
      <c r="F81" s="199"/>
      <c r="G81" s="199"/>
      <c r="H81" s="199"/>
      <c r="I81" s="199"/>
      <c r="J81" s="199"/>
      <c r="K81" s="199"/>
      <c r="L81" s="199"/>
      <c r="M81" s="199"/>
      <c r="N81" s="199"/>
      <c r="O81" s="199"/>
      <c r="P81" s="200"/>
    </row>
    <row r="82" spans="2:16" ht="37.5" customHeight="1" thickBot="1" x14ac:dyDescent="0.35">
      <c r="B82" s="201" t="s">
        <v>220</v>
      </c>
      <c r="C82" s="202"/>
      <c r="D82" s="202"/>
      <c r="E82" s="202"/>
      <c r="F82" s="202"/>
      <c r="G82" s="202"/>
      <c r="H82" s="202"/>
      <c r="I82" s="202"/>
      <c r="J82" s="202"/>
      <c r="K82" s="202"/>
      <c r="L82" s="202"/>
      <c r="M82" s="202"/>
      <c r="N82" s="202"/>
      <c r="O82" s="202"/>
      <c r="P82" s="203"/>
    </row>
    <row r="83" spans="2:16" ht="18.75" x14ac:dyDescent="0.3">
      <c r="C83" s="198" t="s">
        <v>225</v>
      </c>
      <c r="D83" s="198"/>
      <c r="E83" s="198"/>
      <c r="F83" s="198"/>
      <c r="G83" s="198"/>
      <c r="H83" s="198"/>
    </row>
    <row r="84" spans="2:16" ht="15.75" thickBot="1" x14ac:dyDescent="0.3"/>
    <row r="85" spans="2:16" ht="18.75" customHeight="1" x14ac:dyDescent="0.3">
      <c r="E85" s="90" t="s">
        <v>221</v>
      </c>
      <c r="F85" s="93"/>
      <c r="G85" s="124"/>
    </row>
    <row r="86" spans="2:16" ht="18.75" customHeight="1" x14ac:dyDescent="0.3">
      <c r="E86" s="94" t="s">
        <v>222</v>
      </c>
      <c r="F86" s="9"/>
      <c r="G86" s="125"/>
    </row>
    <row r="87" spans="2:16" ht="15.75" thickBot="1" x14ac:dyDescent="0.3">
      <c r="E87" s="35"/>
      <c r="F87" s="36"/>
      <c r="G87" s="126"/>
    </row>
    <row r="89" spans="2:16" ht="34.5" customHeight="1" x14ac:dyDescent="0.25">
      <c r="B89" s="110" t="s">
        <v>179</v>
      </c>
      <c r="C89" s="110" t="s">
        <v>181</v>
      </c>
      <c r="D89" s="110" t="s">
        <v>183</v>
      </c>
      <c r="E89" s="196" t="s">
        <v>196</v>
      </c>
      <c r="F89" s="196" t="s">
        <v>197</v>
      </c>
      <c r="G89" s="196" t="s">
        <v>198</v>
      </c>
      <c r="H89" s="196" t="s">
        <v>202</v>
      </c>
      <c r="I89" s="196" t="s">
        <v>223</v>
      </c>
      <c r="J89" s="196" t="s">
        <v>224</v>
      </c>
      <c r="K89" s="196" t="s">
        <v>246</v>
      </c>
      <c r="L89" s="196" t="s">
        <v>226</v>
      </c>
      <c r="M89" s="190" t="s">
        <v>257</v>
      </c>
    </row>
    <row r="90" spans="2:16" ht="30" customHeight="1" x14ac:dyDescent="0.25">
      <c r="B90" s="110" t="s">
        <v>180</v>
      </c>
      <c r="C90" s="110" t="s">
        <v>182</v>
      </c>
      <c r="D90" s="110" t="s">
        <v>184</v>
      </c>
      <c r="E90" s="196"/>
      <c r="F90" s="196"/>
      <c r="G90" s="196"/>
      <c r="H90" s="196"/>
      <c r="I90" s="196"/>
      <c r="J90" s="196"/>
      <c r="K90" s="196"/>
      <c r="L90" s="196"/>
      <c r="M90" s="190"/>
    </row>
    <row r="91" spans="2:16" x14ac:dyDescent="0.25">
      <c r="B91" s="38">
        <v>6</v>
      </c>
      <c r="C91" s="38">
        <v>40</v>
      </c>
      <c r="D91" s="38">
        <v>8</v>
      </c>
      <c r="E91" s="38">
        <v>0.2</v>
      </c>
      <c r="F91" s="38">
        <v>0.8</v>
      </c>
      <c r="G91" s="38">
        <v>0.25</v>
      </c>
      <c r="H91" s="38">
        <v>-1.3862943611198906</v>
      </c>
      <c r="I91" s="68">
        <f>C91*E91*F91</f>
        <v>6.4</v>
      </c>
      <c r="J91" s="68">
        <f>SQRT(I91)</f>
        <v>2.5298221281347035</v>
      </c>
      <c r="K91" s="68">
        <f>J91*H91</f>
        <v>-3.5070781508694608</v>
      </c>
      <c r="L91" s="68">
        <f>B91*J91</f>
        <v>15.17893276880822</v>
      </c>
      <c r="M91" s="106">
        <f>SQRT(I91)</f>
        <v>2.5298221281347035</v>
      </c>
    </row>
    <row r="92" spans="2:16" x14ac:dyDescent="0.25">
      <c r="B92" s="38">
        <v>8</v>
      </c>
      <c r="C92" s="38">
        <v>50</v>
      </c>
      <c r="D92" s="38">
        <v>12</v>
      </c>
      <c r="E92" s="38">
        <v>0.24</v>
      </c>
      <c r="F92" s="38">
        <v>0.76</v>
      </c>
      <c r="G92" s="38">
        <v>0.31578947368421051</v>
      </c>
      <c r="H92" s="38">
        <v>-1.1526795099383855</v>
      </c>
      <c r="I92" s="68">
        <f t="shared" ref="I92:I100" si="6">C92*E92*F92</f>
        <v>9.120000000000001</v>
      </c>
      <c r="J92" s="68">
        <f t="shared" ref="J92:J100" si="7">SQRT(I92)</f>
        <v>3.0199337741083001</v>
      </c>
      <c r="K92" s="68">
        <f t="shared" ref="K92:K100" si="8">J92*H92</f>
        <v>-3.4810157827855344</v>
      </c>
      <c r="L92" s="68">
        <f t="shared" ref="L92:L100" si="9">B92*J92</f>
        <v>24.159470192866401</v>
      </c>
      <c r="M92" s="106">
        <f t="shared" ref="M92:M100" si="10">SQRT(I92)</f>
        <v>3.0199337741083001</v>
      </c>
    </row>
    <row r="93" spans="2:16" x14ac:dyDescent="0.25">
      <c r="B93" s="38">
        <v>10</v>
      </c>
      <c r="C93" s="38">
        <v>60</v>
      </c>
      <c r="D93" s="38">
        <v>18</v>
      </c>
      <c r="E93" s="38">
        <v>0.3</v>
      </c>
      <c r="F93" s="38">
        <v>0.7</v>
      </c>
      <c r="G93" s="38">
        <v>0.4285714285714286</v>
      </c>
      <c r="H93" s="38">
        <v>-0.84729786038720356</v>
      </c>
      <c r="I93" s="68">
        <f t="shared" si="6"/>
        <v>12.6</v>
      </c>
      <c r="J93" s="68">
        <f t="shared" si="7"/>
        <v>3.5496478698597698</v>
      </c>
      <c r="K93" s="68">
        <f t="shared" si="8"/>
        <v>-3.0076090452601778</v>
      </c>
      <c r="L93" s="68">
        <f t="shared" si="9"/>
        <v>35.496478698597699</v>
      </c>
      <c r="M93" s="106">
        <f t="shared" si="10"/>
        <v>3.5496478698597698</v>
      </c>
    </row>
    <row r="94" spans="2:16" x14ac:dyDescent="0.25">
      <c r="B94" s="38">
        <v>13</v>
      </c>
      <c r="C94" s="38">
        <v>80</v>
      </c>
      <c r="D94" s="38">
        <v>28</v>
      </c>
      <c r="E94" s="38">
        <v>0.35</v>
      </c>
      <c r="F94" s="38">
        <v>0.65</v>
      </c>
      <c r="G94" s="38">
        <v>0.53846153846153844</v>
      </c>
      <c r="H94" s="38">
        <v>-0.61903920840622351</v>
      </c>
      <c r="I94" s="68">
        <f t="shared" si="6"/>
        <v>18.2</v>
      </c>
      <c r="J94" s="68">
        <f t="shared" si="7"/>
        <v>4.2661458015403086</v>
      </c>
      <c r="K94" s="68">
        <f t="shared" si="8"/>
        <v>-2.6409115199310467</v>
      </c>
      <c r="L94" s="68">
        <f t="shared" si="9"/>
        <v>55.459895420024012</v>
      </c>
      <c r="M94" s="106">
        <f t="shared" si="10"/>
        <v>4.2661458015403086</v>
      </c>
    </row>
    <row r="95" spans="2:16" x14ac:dyDescent="0.25">
      <c r="B95" s="38">
        <v>15</v>
      </c>
      <c r="C95" s="38">
        <v>100</v>
      </c>
      <c r="D95" s="38">
        <v>45</v>
      </c>
      <c r="E95" s="38">
        <v>0.45</v>
      </c>
      <c r="F95" s="38">
        <v>0.55000000000000004</v>
      </c>
      <c r="G95" s="38">
        <v>0.81818181818181812</v>
      </c>
      <c r="H95" s="38">
        <v>-0.20067069546215124</v>
      </c>
      <c r="I95" s="68">
        <f t="shared" si="6"/>
        <v>24.750000000000004</v>
      </c>
      <c r="J95" s="68">
        <f t="shared" si="7"/>
        <v>4.9749371855330997</v>
      </c>
      <c r="K95" s="68">
        <f t="shared" si="8"/>
        <v>-0.99832410490144452</v>
      </c>
      <c r="L95" s="68">
        <f t="shared" si="9"/>
        <v>74.624057782996502</v>
      </c>
      <c r="M95" s="106">
        <f t="shared" si="10"/>
        <v>4.9749371855330997</v>
      </c>
    </row>
    <row r="96" spans="2:16" x14ac:dyDescent="0.25">
      <c r="B96" s="38">
        <v>20</v>
      </c>
      <c r="C96" s="38">
        <v>70</v>
      </c>
      <c r="D96" s="38">
        <v>36</v>
      </c>
      <c r="E96" s="38">
        <v>0.51428571428571423</v>
      </c>
      <c r="F96" s="38">
        <v>0.48571428571428577</v>
      </c>
      <c r="G96" s="38">
        <v>1.0588235294117645</v>
      </c>
      <c r="H96" s="38">
        <v>5.7158413839948415E-2</v>
      </c>
      <c r="I96" s="68">
        <f t="shared" si="6"/>
        <v>17.485714285714288</v>
      </c>
      <c r="J96" s="68">
        <f t="shared" si="7"/>
        <v>4.1815923146230176</v>
      </c>
      <c r="K96" s="68">
        <f t="shared" si="8"/>
        <v>0.23901318402917021</v>
      </c>
      <c r="L96" s="68">
        <f t="shared" si="9"/>
        <v>83.631846292460352</v>
      </c>
      <c r="M96" s="106">
        <f t="shared" si="10"/>
        <v>4.1815923146230176</v>
      </c>
    </row>
    <row r="97" spans="1:13" x14ac:dyDescent="0.25">
      <c r="B97" s="38">
        <v>25</v>
      </c>
      <c r="C97" s="38">
        <v>65</v>
      </c>
      <c r="D97" s="38">
        <v>39</v>
      </c>
      <c r="E97" s="38">
        <v>0.6</v>
      </c>
      <c r="F97" s="38">
        <v>0.4</v>
      </c>
      <c r="G97" s="38">
        <v>1.4999999999999998</v>
      </c>
      <c r="H97" s="38">
        <v>0.40546510810816422</v>
      </c>
      <c r="I97" s="68">
        <f t="shared" si="6"/>
        <v>15.600000000000001</v>
      </c>
      <c r="J97" s="68">
        <f t="shared" si="7"/>
        <v>3.9496835316263001</v>
      </c>
      <c r="K97" s="68">
        <f t="shared" si="8"/>
        <v>1.6014588601438937</v>
      </c>
      <c r="L97" s="68">
        <f t="shared" si="9"/>
        <v>98.742088290657506</v>
      </c>
      <c r="M97" s="106">
        <f t="shared" si="10"/>
        <v>3.9496835316263001</v>
      </c>
    </row>
    <row r="98" spans="1:13" x14ac:dyDescent="0.25">
      <c r="B98" s="38">
        <v>30</v>
      </c>
      <c r="C98" s="38">
        <v>50</v>
      </c>
      <c r="D98" s="38">
        <v>33</v>
      </c>
      <c r="E98" s="38">
        <v>0.66</v>
      </c>
      <c r="F98" s="38">
        <v>0.33999999999999997</v>
      </c>
      <c r="G98" s="38">
        <v>1.9411764705882355</v>
      </c>
      <c r="H98" s="38">
        <v>0.66329421741026429</v>
      </c>
      <c r="I98" s="68">
        <f t="shared" si="6"/>
        <v>11.219999999999999</v>
      </c>
      <c r="J98" s="68">
        <f t="shared" si="7"/>
        <v>3.3496268448888449</v>
      </c>
      <c r="K98" s="68">
        <f t="shared" si="8"/>
        <v>2.2217881166969593</v>
      </c>
      <c r="L98" s="68">
        <f t="shared" si="9"/>
        <v>100.48880534666534</v>
      </c>
      <c r="M98" s="106">
        <f t="shared" si="10"/>
        <v>3.3496268448888449</v>
      </c>
    </row>
    <row r="99" spans="1:13" x14ac:dyDescent="0.25">
      <c r="B99" s="38">
        <v>35</v>
      </c>
      <c r="C99" s="38">
        <v>40</v>
      </c>
      <c r="D99" s="38">
        <v>30</v>
      </c>
      <c r="E99" s="38">
        <v>0.75</v>
      </c>
      <c r="F99" s="38">
        <v>0.25</v>
      </c>
      <c r="G99" s="38">
        <v>3</v>
      </c>
      <c r="H99" s="38">
        <v>1.0986122886681098</v>
      </c>
      <c r="I99" s="68">
        <f t="shared" si="6"/>
        <v>7.5</v>
      </c>
      <c r="J99" s="68">
        <f t="shared" si="7"/>
        <v>2.7386127875258306</v>
      </c>
      <c r="K99" s="68">
        <f t="shared" si="8"/>
        <v>3.0086736622795045</v>
      </c>
      <c r="L99" s="68">
        <f t="shared" si="9"/>
        <v>95.851447563404065</v>
      </c>
      <c r="M99" s="106">
        <f t="shared" si="10"/>
        <v>2.7386127875258306</v>
      </c>
    </row>
    <row r="100" spans="1:13" x14ac:dyDescent="0.25">
      <c r="B100" s="38">
        <v>40</v>
      </c>
      <c r="C100" s="38">
        <v>25</v>
      </c>
      <c r="D100" s="38">
        <v>20</v>
      </c>
      <c r="E100" s="38">
        <v>0.8</v>
      </c>
      <c r="F100" s="38">
        <v>0.19999999999999996</v>
      </c>
      <c r="G100" s="38">
        <v>4.0000000000000009</v>
      </c>
      <c r="H100" s="38">
        <v>1.3862943611198908</v>
      </c>
      <c r="I100" s="68">
        <f t="shared" si="6"/>
        <v>3.9999999999999991</v>
      </c>
      <c r="J100" s="68">
        <f t="shared" si="7"/>
        <v>1.9999999999999998</v>
      </c>
      <c r="K100" s="68">
        <f t="shared" si="8"/>
        <v>2.7725887222397811</v>
      </c>
      <c r="L100" s="68">
        <f t="shared" si="9"/>
        <v>79.999999999999986</v>
      </c>
      <c r="M100" s="106">
        <f t="shared" si="10"/>
        <v>1.9999999999999998</v>
      </c>
    </row>
    <row r="102" spans="1:13" ht="18.75" x14ac:dyDescent="0.3">
      <c r="B102" s="194" t="s">
        <v>227</v>
      </c>
      <c r="C102" s="194"/>
      <c r="D102" s="194"/>
      <c r="E102" s="194"/>
      <c r="F102" s="194"/>
      <c r="G102" s="194"/>
      <c r="H102" s="194"/>
      <c r="I102" s="194"/>
    </row>
    <row r="103" spans="1:13" x14ac:dyDescent="0.25">
      <c r="A103" s="105" t="s">
        <v>42</v>
      </c>
    </row>
    <row r="104" spans="1:13" x14ac:dyDescent="0.25">
      <c r="B104" s="113" t="s">
        <v>228</v>
      </c>
      <c r="F104" s="111" t="s">
        <v>229</v>
      </c>
    </row>
    <row r="105" spans="1:13" x14ac:dyDescent="0.25">
      <c r="C105" s="38">
        <v>2.5298221281347035</v>
      </c>
      <c r="D105" s="38">
        <v>15.17893276880822</v>
      </c>
      <c r="G105" s="38">
        <v>-3.5070781508694608</v>
      </c>
    </row>
    <row r="106" spans="1:13" x14ac:dyDescent="0.25">
      <c r="C106" s="38">
        <v>3.0199337741083001</v>
      </c>
      <c r="D106" s="38">
        <v>24.159470192866401</v>
      </c>
      <c r="G106" s="38">
        <v>-3.4810157827855344</v>
      </c>
    </row>
    <row r="107" spans="1:13" ht="18.75" x14ac:dyDescent="0.3">
      <c r="C107" s="38">
        <v>3.5496478698597698</v>
      </c>
      <c r="D107" s="38">
        <v>35.496478698597699</v>
      </c>
      <c r="G107" s="38">
        <v>-3.0076090452601778</v>
      </c>
      <c r="I107" s="197" t="s">
        <v>230</v>
      </c>
      <c r="J107" s="197"/>
      <c r="K107" s="197"/>
      <c r="L107" s="197"/>
    </row>
    <row r="108" spans="1:13" x14ac:dyDescent="0.25">
      <c r="C108" s="38">
        <v>4.2661458015403086</v>
      </c>
      <c r="D108" s="38">
        <v>55.459895420024012</v>
      </c>
      <c r="G108" s="38">
        <v>-2.6409115199310467</v>
      </c>
    </row>
    <row r="109" spans="1:13" x14ac:dyDescent="0.25">
      <c r="C109" s="38">
        <v>4.9749371855330997</v>
      </c>
      <c r="D109" s="38">
        <v>74.624057782996502</v>
      </c>
      <c r="G109" s="38">
        <v>-0.99832410490144452</v>
      </c>
    </row>
    <row r="110" spans="1:13" x14ac:dyDescent="0.25">
      <c r="C110" s="38">
        <v>4.1815923146230176</v>
      </c>
      <c r="D110" s="38">
        <v>83.631846292460352</v>
      </c>
      <c r="G110" s="38">
        <v>0.23901318402917021</v>
      </c>
    </row>
    <row r="111" spans="1:13" x14ac:dyDescent="0.25">
      <c r="C111" s="38">
        <v>3.9496835316263001</v>
      </c>
      <c r="D111" s="38">
        <v>98.742088290657506</v>
      </c>
      <c r="G111" s="38">
        <v>1.6014588601438937</v>
      </c>
    </row>
    <row r="112" spans="1:13" x14ac:dyDescent="0.25">
      <c r="C112" s="38">
        <v>3.3496268448888449</v>
      </c>
      <c r="D112" s="38">
        <v>100.48880534666534</v>
      </c>
      <c r="G112" s="38">
        <v>2.2217881166969593</v>
      </c>
    </row>
    <row r="113" spans="2:16" x14ac:dyDescent="0.25">
      <c r="C113" s="38">
        <v>2.7386127875258306</v>
      </c>
      <c r="D113" s="38">
        <v>95.851447563404065</v>
      </c>
      <c r="G113" s="38">
        <v>3.0086736622795045</v>
      </c>
    </row>
    <row r="114" spans="2:16" x14ac:dyDescent="0.25">
      <c r="C114" s="38">
        <v>1.9999999999999998</v>
      </c>
      <c r="D114" s="38">
        <v>79.999999999999986</v>
      </c>
      <c r="G114" s="38">
        <v>2.7725887222397811</v>
      </c>
    </row>
    <row r="116" spans="2:16" x14ac:dyDescent="0.25">
      <c r="M116" s="105" t="s">
        <v>238</v>
      </c>
    </row>
    <row r="117" spans="2:16" x14ac:dyDescent="0.25">
      <c r="B117" s="113" t="s">
        <v>231</v>
      </c>
    </row>
    <row r="118" spans="2:16" x14ac:dyDescent="0.25">
      <c r="C118" s="68">
        <f t="array" ref="C118:L119">TRANSPOSE(C105:D114)</f>
        <v>2.5298221281347035</v>
      </c>
      <c r="D118" s="68">
        <v>3.0199337741083001</v>
      </c>
      <c r="E118" s="68">
        <v>3.5496478698597698</v>
      </c>
      <c r="F118" s="68">
        <v>4.2661458015403086</v>
      </c>
      <c r="G118" s="38">
        <v>4.9749371855330997</v>
      </c>
      <c r="H118" s="68">
        <v>4.1815923146230176</v>
      </c>
      <c r="I118" s="68">
        <v>3.9496835316263001</v>
      </c>
      <c r="J118" s="68">
        <v>3.3496268448888449</v>
      </c>
      <c r="K118" s="68">
        <v>2.7386127875258306</v>
      </c>
      <c r="L118" s="68">
        <v>1.9999999999999998</v>
      </c>
    </row>
    <row r="119" spans="2:16" x14ac:dyDescent="0.25">
      <c r="C119" s="112">
        <v>15.17893276880822</v>
      </c>
      <c r="D119" s="68">
        <v>24.159470192866401</v>
      </c>
      <c r="E119" s="68">
        <v>35.496478698597699</v>
      </c>
      <c r="F119" s="68">
        <v>55.459895420024012</v>
      </c>
      <c r="G119" s="38">
        <v>74.624057782996502</v>
      </c>
      <c r="H119" s="68">
        <v>83.631846292460352</v>
      </c>
      <c r="I119" s="68">
        <v>98.742088290657506</v>
      </c>
      <c r="J119" s="68">
        <v>100.48880534666534</v>
      </c>
      <c r="K119" s="68">
        <v>95.851447563404065</v>
      </c>
      <c r="L119" s="68">
        <v>79.999999999999986</v>
      </c>
    </row>
    <row r="120" spans="2:16" x14ac:dyDescent="0.25">
      <c r="B120" s="195" t="s">
        <v>232</v>
      </c>
      <c r="C120" s="195"/>
    </row>
    <row r="121" spans="2:16" x14ac:dyDescent="0.25">
      <c r="C121" s="107">
        <f t="array" ref="C121:D122">MMULT(C118:L119,C105:D114)</f>
        <v>126.8757142857143</v>
      </c>
      <c r="D121" s="68">
        <v>2344.0242857142857</v>
      </c>
      <c r="F121" s="195" t="s">
        <v>234</v>
      </c>
      <c r="G121" s="195"/>
      <c r="H121" s="195"/>
    </row>
    <row r="122" spans="2:16" x14ac:dyDescent="0.25">
      <c r="C122" s="112">
        <v>2344.0242857142857</v>
      </c>
      <c r="D122" s="68">
        <v>53148.415714285715</v>
      </c>
      <c r="G122" s="127">
        <f t="array" ref="G122:P123">MMULT(C124:D125,C118:L119)</f>
        <v>7.9177432135711601E-2</v>
      </c>
      <c r="H122" s="107">
        <v>8.3179743379845766E-2</v>
      </c>
      <c r="I122" s="68">
        <v>8.4444357496948438E-2</v>
      </c>
      <c r="J122" s="68">
        <v>7.7466418628694092E-2</v>
      </c>
      <c r="K122" s="68">
        <v>7.1660716000103541E-2</v>
      </c>
      <c r="L122" s="68">
        <v>2.0988202582959525E-2</v>
      </c>
      <c r="M122" s="68">
        <v>-1.7244190652082214E-2</v>
      </c>
      <c r="N122" s="68">
        <v>-4.6061135663537894E-2</v>
      </c>
      <c r="O122" s="68">
        <v>-6.3361315695700582E-2</v>
      </c>
      <c r="P122" s="68">
        <v>-6.5042876077767722E-2</v>
      </c>
    </row>
    <row r="123" spans="2:16" x14ac:dyDescent="0.25">
      <c r="B123" s="195" t="s">
        <v>233</v>
      </c>
      <c r="C123" s="195"/>
      <c r="G123" s="128">
        <v>-3.2063964418790536E-3</v>
      </c>
      <c r="H123" s="112">
        <v>-3.2139409251113532E-3</v>
      </c>
      <c r="I123" s="68">
        <v>-3.0564061766026589E-3</v>
      </c>
      <c r="J123" s="68">
        <v>-2.3730391485412413E-3</v>
      </c>
      <c r="K123" s="68">
        <v>-1.7564098496322435E-3</v>
      </c>
      <c r="L123" s="68">
        <v>6.4790246824339946E-4</v>
      </c>
      <c r="M123" s="68">
        <v>2.618382657250496E-3</v>
      </c>
      <c r="N123" s="68">
        <v>3.9221719625698558E-3</v>
      </c>
      <c r="O123" s="68">
        <v>4.5979152350020362E-3</v>
      </c>
      <c r="P123" s="68">
        <v>4.3738289846428852E-3</v>
      </c>
    </row>
    <row r="124" spans="2:16" x14ac:dyDescent="0.25">
      <c r="C124" s="107">
        <f t="array" ref="C124:D125">MINVERSE(C121:D122)</f>
        <v>4.2559816246899904E-2</v>
      </c>
      <c r="D124" s="68">
        <v>-1.8770313571445944E-3</v>
      </c>
      <c r="F124" s="195" t="s">
        <v>235</v>
      </c>
      <c r="G124" s="195"/>
      <c r="H124" s="195"/>
    </row>
    <row r="125" spans="2:16" x14ac:dyDescent="0.25">
      <c r="C125" s="68">
        <v>-1.8770313571445944E-3</v>
      </c>
      <c r="D125" s="68">
        <v>1.0159864623665094E-4</v>
      </c>
      <c r="G125" s="38">
        <f t="array" ref="G125:G126">MMULT(G122:P123,G105:G114)</f>
        <v>-1.5932377878036128</v>
      </c>
    </row>
    <row r="126" spans="2:16" x14ac:dyDescent="0.25">
      <c r="G126" s="38">
        <v>7.8668569348362388E-2</v>
      </c>
    </row>
    <row r="129" spans="1:21" x14ac:dyDescent="0.25">
      <c r="C129" s="191" t="s">
        <v>258</v>
      </c>
      <c r="D129" s="191"/>
      <c r="E129" s="191"/>
      <c r="F129" s="191"/>
    </row>
    <row r="130" spans="1:21" x14ac:dyDescent="0.25">
      <c r="C130" s="191"/>
      <c r="D130" s="191"/>
      <c r="E130" s="191"/>
      <c r="F130" s="191"/>
    </row>
    <row r="132" spans="1:21" x14ac:dyDescent="0.25">
      <c r="A132" t="s">
        <v>43</v>
      </c>
    </row>
    <row r="133" spans="1:21" ht="18.75" x14ac:dyDescent="0.3">
      <c r="B133" s="194" t="s">
        <v>244</v>
      </c>
      <c r="C133" s="194"/>
      <c r="D133" s="194"/>
      <c r="E133" s="194"/>
      <c r="F133" s="194"/>
      <c r="G133" s="194"/>
    </row>
    <row r="135" spans="1:21" x14ac:dyDescent="0.25">
      <c r="B135" t="s">
        <v>236</v>
      </c>
      <c r="C135" s="68" t="s">
        <v>236</v>
      </c>
      <c r="D135" s="68" t="s">
        <v>237</v>
      </c>
      <c r="E135" s="68" t="s">
        <v>239</v>
      </c>
      <c r="F135" s="68" t="s">
        <v>240</v>
      </c>
      <c r="G135" s="38" t="s">
        <v>248</v>
      </c>
      <c r="H135" s="115" t="s">
        <v>241</v>
      </c>
      <c r="K135" s="105" t="s">
        <v>242</v>
      </c>
    </row>
    <row r="136" spans="1:21" x14ac:dyDescent="0.25">
      <c r="B136" s="38">
        <v>2.5298221281347035</v>
      </c>
      <c r="C136" s="38">
        <v>15.17893276880822</v>
      </c>
      <c r="D136" s="68">
        <v>-3.50707815086946</v>
      </c>
      <c r="E136" s="68">
        <f>G$125*B136+G$126*C136</f>
        <v>-2.8365032858088428</v>
      </c>
      <c r="F136" s="68">
        <f>D136-E136</f>
        <v>-0.67057486506061714</v>
      </c>
      <c r="G136" s="38">
        <f>F136*F136</f>
        <v>0.4496706496510649</v>
      </c>
      <c r="I136" s="68">
        <v>-0.67057486506061714</v>
      </c>
      <c r="L136" s="68">
        <f t="array" ref="L136:U136">TRANSPOSE(I136:I145)</f>
        <v>-0.67057486506061714</v>
      </c>
      <c r="M136" s="68">
        <v>0.32505293018067249</v>
      </c>
      <c r="N136" s="68">
        <v>2.091873990029277E-2</v>
      </c>
      <c r="O136" s="68">
        <v>4.2798279128332291E-2</v>
      </c>
      <c r="P136" s="68">
        <v>1.1180227443555197</v>
      </c>
      <c r="Q136" s="68">
        <v>0.10373963172752329</v>
      </c>
      <c r="R136" s="68">
        <v>1.5963082348504919E-2</v>
      </c>
      <c r="S136" s="68">
        <v>0.12024969029570048</v>
      </c>
      <c r="T136" s="68">
        <v>2.8412880928294113E-2</v>
      </c>
      <c r="U136" s="68">
        <v>0.11183757246626594</v>
      </c>
    </row>
    <row r="137" spans="1:21" x14ac:dyDescent="0.25">
      <c r="B137" s="38">
        <v>3.0199337741083001</v>
      </c>
      <c r="C137" s="38">
        <v>24.159470192866401</v>
      </c>
      <c r="D137" s="68">
        <v>-3.4810157827855344</v>
      </c>
      <c r="E137" s="68">
        <f t="shared" ref="E137:E145" si="11">G$125*B137+G$126*C137</f>
        <v>-2.9108816492865195</v>
      </c>
      <c r="F137" s="68">
        <f t="shared" ref="F137:F145" si="12">D137-E137</f>
        <v>-0.57013413349901487</v>
      </c>
      <c r="G137" s="38">
        <f t="shared" ref="G137:G144" si="13">F137*F137</f>
        <v>0.32505293018067249</v>
      </c>
      <c r="I137" s="68">
        <f t="shared" ref="I137:I145" si="14">G137-H137</f>
        <v>0.32505293018067249</v>
      </c>
    </row>
    <row r="138" spans="1:21" x14ac:dyDescent="0.25">
      <c r="B138" s="38">
        <v>3.5496478698597698</v>
      </c>
      <c r="C138" s="38">
        <v>35.496478698597699</v>
      </c>
      <c r="D138" s="68">
        <v>-3.0076090452601778</v>
      </c>
      <c r="E138" s="68">
        <f t="shared" si="11"/>
        <v>-2.8629759235338845</v>
      </c>
      <c r="F138" s="68">
        <f t="shared" si="12"/>
        <v>-0.14463312172629328</v>
      </c>
      <c r="G138" s="38">
        <f t="shared" si="13"/>
        <v>2.091873990029277E-2</v>
      </c>
      <c r="I138" s="68">
        <f t="shared" si="14"/>
        <v>2.091873990029277E-2</v>
      </c>
    </row>
    <row r="139" spans="1:21" x14ac:dyDescent="0.25">
      <c r="B139" s="38">
        <v>4.2661458015403086</v>
      </c>
      <c r="C139" s="38">
        <v>55.459895420024012</v>
      </c>
      <c r="D139" s="68">
        <v>-2.6409115199310467</v>
      </c>
      <c r="E139" s="68">
        <f t="shared" si="11"/>
        <v>-2.4340340703906671</v>
      </c>
      <c r="F139" s="68">
        <f t="shared" si="12"/>
        <v>-0.20687744954037957</v>
      </c>
      <c r="G139" s="38">
        <f t="shared" si="13"/>
        <v>4.2798279128332291E-2</v>
      </c>
      <c r="I139" s="68">
        <f t="shared" si="14"/>
        <v>4.2798279128332291E-2</v>
      </c>
      <c r="L139" s="9"/>
      <c r="M139" s="130"/>
    </row>
    <row r="140" spans="1:21" x14ac:dyDescent="0.25">
      <c r="B140" s="38">
        <v>4.9749371855330997</v>
      </c>
      <c r="C140" s="38">
        <v>74.624057782996502</v>
      </c>
      <c r="D140" s="68">
        <v>-0.99832410490144452</v>
      </c>
      <c r="E140" s="68">
        <f t="shared" si="11"/>
        <v>-2.0556900511828253</v>
      </c>
      <c r="F140" s="68">
        <f t="shared" si="12"/>
        <v>1.0573659462813807</v>
      </c>
      <c r="G140" s="38">
        <f t="shared" si="13"/>
        <v>1.1180227443555197</v>
      </c>
      <c r="I140" s="68">
        <f t="shared" si="14"/>
        <v>1.1180227443555197</v>
      </c>
      <c r="L140" s="9"/>
      <c r="M140" s="130"/>
    </row>
    <row r="141" spans="1:21" x14ac:dyDescent="0.25">
      <c r="B141" s="38">
        <v>4.1815923146230176</v>
      </c>
      <c r="C141" s="38">
        <v>83.631846292460352</v>
      </c>
      <c r="D141" s="68">
        <v>0.23901318402917021</v>
      </c>
      <c r="E141" s="68">
        <f t="shared" si="11"/>
        <v>-8.30731890565648E-2</v>
      </c>
      <c r="F141" s="68">
        <f t="shared" si="12"/>
        <v>0.32208637308573501</v>
      </c>
      <c r="G141" s="38">
        <f t="shared" si="13"/>
        <v>0.10373963172752329</v>
      </c>
      <c r="I141" s="68">
        <f t="shared" si="14"/>
        <v>0.10373963172752329</v>
      </c>
      <c r="L141" s="9"/>
      <c r="M141" s="130"/>
    </row>
    <row r="142" spans="1:21" x14ac:dyDescent="0.25">
      <c r="B142" s="38">
        <v>3.9496835316263001</v>
      </c>
      <c r="C142" s="38">
        <v>98.742088290657506</v>
      </c>
      <c r="D142" s="68">
        <v>1.6014588601438937</v>
      </c>
      <c r="E142" s="68">
        <f t="shared" si="11"/>
        <v>1.475113767843065</v>
      </c>
      <c r="F142" s="68">
        <f t="shared" si="12"/>
        <v>0.12634509230082869</v>
      </c>
      <c r="G142" s="38">
        <f t="shared" si="13"/>
        <v>1.5963082348504919E-2</v>
      </c>
      <c r="I142" s="68">
        <f t="shared" si="14"/>
        <v>1.5963082348504919E-2</v>
      </c>
      <c r="L142" s="9"/>
      <c r="M142" s="130"/>
    </row>
    <row r="143" spans="1:21" x14ac:dyDescent="0.25">
      <c r="B143" s="38">
        <v>3.3496268448888449</v>
      </c>
      <c r="C143" s="38">
        <v>100.48880534666534</v>
      </c>
      <c r="D143" s="68">
        <v>2.2217881166969593</v>
      </c>
      <c r="E143" s="68">
        <f t="shared" si="11"/>
        <v>2.5685584878299332</v>
      </c>
      <c r="F143" s="68">
        <f t="shared" si="12"/>
        <v>-0.34677037113297393</v>
      </c>
      <c r="G143" s="38">
        <f t="shared" si="13"/>
        <v>0.12024969029570048</v>
      </c>
      <c r="I143" s="68">
        <f t="shared" si="14"/>
        <v>0.12024969029570048</v>
      </c>
      <c r="L143" s="9"/>
      <c r="M143" s="130"/>
    </row>
    <row r="144" spans="1:21" x14ac:dyDescent="0.25">
      <c r="B144" s="38">
        <v>2.7386127875258306</v>
      </c>
      <c r="C144" s="38">
        <v>95.851447563404065</v>
      </c>
      <c r="D144" s="68">
        <v>3.0086736622795045</v>
      </c>
      <c r="E144" s="68">
        <f t="shared" si="11"/>
        <v>3.1772348705342335</v>
      </c>
      <c r="F144" s="68">
        <f t="shared" si="12"/>
        <v>-0.16856120825472898</v>
      </c>
      <c r="G144" s="38">
        <f t="shared" si="13"/>
        <v>2.8412880928294113E-2</v>
      </c>
      <c r="I144" s="68">
        <f t="shared" si="14"/>
        <v>2.8412880928294113E-2</v>
      </c>
      <c r="L144" s="9"/>
      <c r="M144" s="130"/>
    </row>
    <row r="145" spans="2:13" x14ac:dyDescent="0.25">
      <c r="B145" s="38">
        <v>1.9999999999999998</v>
      </c>
      <c r="C145" s="38">
        <v>79.999999999999986</v>
      </c>
      <c r="D145" s="68">
        <v>2.7725887222397811</v>
      </c>
      <c r="E145" s="68">
        <f t="shared" si="11"/>
        <v>3.1070099722617646</v>
      </c>
      <c r="F145" s="68">
        <f t="shared" si="12"/>
        <v>-0.33442125002198342</v>
      </c>
      <c r="G145" s="38">
        <f>F145*F145</f>
        <v>0.11183757246626594</v>
      </c>
      <c r="I145" s="68">
        <f t="shared" si="14"/>
        <v>0.11183757246626594</v>
      </c>
      <c r="L145" s="9"/>
      <c r="M145" s="130"/>
    </row>
    <row r="146" spans="2:13" x14ac:dyDescent="0.25">
      <c r="D146">
        <f>AVERAGE(D136:D145)</f>
        <v>-0.3791416058358355</v>
      </c>
      <c r="F146" s="114" t="s">
        <v>247</v>
      </c>
      <c r="G146" s="38">
        <f>SUM(G136:G145)</f>
        <v>2.336666200982171</v>
      </c>
      <c r="L146" s="9"/>
      <c r="M146" s="130"/>
    </row>
    <row r="147" spans="2:13" x14ac:dyDescent="0.25">
      <c r="G147" s="109" t="s">
        <v>262</v>
      </c>
      <c r="L147" s="9"/>
      <c r="M147" s="130"/>
    </row>
    <row r="148" spans="2:13" x14ac:dyDescent="0.25">
      <c r="L148" s="9"/>
      <c r="M148" s="130"/>
    </row>
    <row r="149" spans="2:13" x14ac:dyDescent="0.25">
      <c r="B149" s="195" t="s">
        <v>243</v>
      </c>
      <c r="C149" s="195"/>
      <c r="E149" s="195" t="s">
        <v>245</v>
      </c>
      <c r="F149" s="195"/>
    </row>
    <row r="150" spans="2:13" x14ac:dyDescent="0.25">
      <c r="C150" s="68">
        <f t="array" ref="C150">MMULT(L136:U136,I136:I145)</f>
        <v>1.8463658539647489</v>
      </c>
      <c r="G150" s="38">
        <f>SQRT(C150/9)</f>
        <v>0.45293681849860556</v>
      </c>
    </row>
    <row r="153" spans="2:13" ht="15" customHeight="1" x14ac:dyDescent="0.25">
      <c r="D153" s="191" t="s">
        <v>259</v>
      </c>
      <c r="E153" s="191"/>
      <c r="F153" s="191"/>
      <c r="G153" s="191"/>
    </row>
    <row r="154" spans="2:13" ht="15" customHeight="1" x14ac:dyDescent="0.25">
      <c r="D154" s="191"/>
      <c r="E154" s="191"/>
      <c r="F154" s="191"/>
      <c r="G154" s="191"/>
    </row>
    <row r="156" spans="2:13" ht="22.5" customHeight="1" x14ac:dyDescent="0.25">
      <c r="C156" s="192" t="s">
        <v>202</v>
      </c>
      <c r="D156" s="193" t="s">
        <v>239</v>
      </c>
      <c r="E156" s="193" t="s">
        <v>260</v>
      </c>
      <c r="F156" s="193" t="s">
        <v>250</v>
      </c>
    </row>
    <row r="157" spans="2:13" ht="21" customHeight="1" x14ac:dyDescent="0.25">
      <c r="C157" s="192"/>
      <c r="D157" s="193"/>
      <c r="E157" s="193"/>
      <c r="F157" s="193"/>
    </row>
    <row r="158" spans="2:13" x14ac:dyDescent="0.25">
      <c r="C158" s="68">
        <v>-1.3862943611198906</v>
      </c>
      <c r="D158" s="68">
        <v>-2.8365032858088428</v>
      </c>
      <c r="E158" s="68">
        <f>D158-D$146</f>
        <v>-2.4573616799730074</v>
      </c>
      <c r="F158" s="68">
        <f>E158*E158</f>
        <v>6.0386264261997606</v>
      </c>
    </row>
    <row r="159" spans="2:13" x14ac:dyDescent="0.25">
      <c r="C159" s="68">
        <v>-1.1526795099383855</v>
      </c>
      <c r="D159" s="68">
        <v>-2.9108816492865195</v>
      </c>
      <c r="E159" s="68">
        <f t="shared" ref="E159:E167" si="15">D159-D$146</f>
        <v>-2.531740043450684</v>
      </c>
      <c r="F159" s="68">
        <f t="shared" ref="F159:F166" si="16">E159*E159</f>
        <v>6.4097076476116719</v>
      </c>
    </row>
    <row r="160" spans="2:13" x14ac:dyDescent="0.25">
      <c r="C160" s="68">
        <v>-0.84729786038720356</v>
      </c>
      <c r="D160" s="68">
        <v>-2.8629759235338845</v>
      </c>
      <c r="E160" s="68">
        <f t="shared" si="15"/>
        <v>-2.4838343176980491</v>
      </c>
      <c r="F160" s="68">
        <f t="shared" si="16"/>
        <v>6.1694329177745333</v>
      </c>
    </row>
    <row r="161" spans="2:12" x14ac:dyDescent="0.25">
      <c r="C161" s="68">
        <v>-0.61903920840622351</v>
      </c>
      <c r="D161" s="68">
        <v>-2.4340340703906671</v>
      </c>
      <c r="E161" s="68">
        <f t="shared" si="15"/>
        <v>-2.0548924645548317</v>
      </c>
      <c r="F161" s="68">
        <f t="shared" si="16"/>
        <v>4.2225830408842304</v>
      </c>
    </row>
    <row r="162" spans="2:12" x14ac:dyDescent="0.25">
      <c r="C162" s="68">
        <v>-0.20067069546215124</v>
      </c>
      <c r="D162" s="68">
        <v>-2.0556900511828253</v>
      </c>
      <c r="E162" s="68">
        <f t="shared" si="15"/>
        <v>-1.6765484453469899</v>
      </c>
      <c r="F162" s="68">
        <f t="shared" si="16"/>
        <v>2.8108146895954089</v>
      </c>
    </row>
    <row r="163" spans="2:12" x14ac:dyDescent="0.25">
      <c r="C163" s="68">
        <v>5.7158413839948415E-2</v>
      </c>
      <c r="D163" s="68">
        <v>-8.30731890565648E-2</v>
      </c>
      <c r="E163" s="68">
        <f t="shared" si="15"/>
        <v>0.2960684167792707</v>
      </c>
      <c r="F163" s="68">
        <f t="shared" si="16"/>
        <v>8.7656507414183946E-2</v>
      </c>
    </row>
    <row r="164" spans="2:12" x14ac:dyDescent="0.25">
      <c r="C164" s="68">
        <v>0.40546510810816422</v>
      </c>
      <c r="D164" s="68">
        <v>1.475113767843065</v>
      </c>
      <c r="E164" s="68">
        <f t="shared" si="15"/>
        <v>1.8542553736789005</v>
      </c>
      <c r="F164" s="68">
        <f t="shared" si="16"/>
        <v>3.438262990817079</v>
      </c>
      <c r="H164" t="s">
        <v>252</v>
      </c>
      <c r="I164">
        <f>F168/G168</f>
        <v>0.96405336457011614</v>
      </c>
    </row>
    <row r="165" spans="2:12" x14ac:dyDescent="0.25">
      <c r="C165" s="68">
        <v>0.66329421741026429</v>
      </c>
      <c r="D165" s="68">
        <v>2.5685584878299332</v>
      </c>
      <c r="E165" s="68">
        <f t="shared" si="15"/>
        <v>2.9477000936657687</v>
      </c>
      <c r="F165" s="68">
        <f t="shared" si="16"/>
        <v>8.6889358421971821</v>
      </c>
    </row>
    <row r="166" spans="2:12" x14ac:dyDescent="0.25">
      <c r="C166" s="68">
        <v>1.0986122886681098</v>
      </c>
      <c r="D166" s="68">
        <v>3.1772348705342335</v>
      </c>
      <c r="E166" s="68">
        <f t="shared" si="15"/>
        <v>3.5563764763700689</v>
      </c>
      <c r="F166" s="68">
        <f t="shared" si="16"/>
        <v>12.647813641678388</v>
      </c>
    </row>
    <row r="167" spans="2:12" x14ac:dyDescent="0.25">
      <c r="C167" s="68">
        <v>1.3862943611198908</v>
      </c>
      <c r="D167" s="68">
        <v>3.1070099722617646</v>
      </c>
      <c r="E167" s="68">
        <f t="shared" si="15"/>
        <v>3.4861515780976</v>
      </c>
      <c r="F167" s="68">
        <f>E167*E167</f>
        <v>12.153252825472387</v>
      </c>
    </row>
    <row r="168" spans="2:12" x14ac:dyDescent="0.25">
      <c r="B168" t="s">
        <v>249</v>
      </c>
      <c r="C168" s="68">
        <f>AVERAGE(C158:C167)</f>
        <v>-5.9515724616747721E-2</v>
      </c>
      <c r="E168" s="33">
        <f>SUM(E158:E167)</f>
        <v>0.93617498756804585</v>
      </c>
      <c r="F168" s="34">
        <f>SUM(F158:F167)</f>
        <v>62.667086529644834</v>
      </c>
      <c r="G168" s="109">
        <f>F168+G146</f>
        <v>65.003752730626999</v>
      </c>
    </row>
    <row r="169" spans="2:12" ht="45.75" thickBot="1" x14ac:dyDescent="0.3">
      <c r="E169" s="35" t="s">
        <v>247</v>
      </c>
      <c r="F169" s="129" t="s">
        <v>261</v>
      </c>
      <c r="G169" s="109" t="s">
        <v>251</v>
      </c>
    </row>
    <row r="172" spans="2:12" x14ac:dyDescent="0.25">
      <c r="B172" s="191" t="s">
        <v>264</v>
      </c>
      <c r="C172" s="191"/>
      <c r="D172" s="191"/>
      <c r="E172" s="191"/>
    </row>
    <row r="173" spans="2:12" x14ac:dyDescent="0.25">
      <c r="B173" s="191"/>
      <c r="C173" s="191"/>
      <c r="D173" s="191"/>
      <c r="E173" s="191"/>
      <c r="K173">
        <v>2.5298221281347035</v>
      </c>
      <c r="L173">
        <v>15.17893276880822</v>
      </c>
    </row>
    <row r="174" spans="2:12" x14ac:dyDescent="0.25">
      <c r="B174" t="s">
        <v>267</v>
      </c>
      <c r="C174" s="189" t="s">
        <v>269</v>
      </c>
      <c r="D174" s="189"/>
      <c r="E174" s="189"/>
      <c r="F174" s="189"/>
      <c r="K174">
        <v>3.0199337741083001</v>
      </c>
      <c r="L174">
        <v>24.159470192866401</v>
      </c>
    </row>
    <row r="175" spans="2:12" ht="15" customHeight="1" x14ac:dyDescent="0.25">
      <c r="B175" s="192" t="s">
        <v>202</v>
      </c>
      <c r="C175" s="192" t="s">
        <v>202</v>
      </c>
      <c r="D175" s="192" t="s">
        <v>263</v>
      </c>
      <c r="E175" s="192" t="s">
        <v>195</v>
      </c>
      <c r="F175" s="190" t="s">
        <v>195</v>
      </c>
      <c r="K175">
        <v>3.5496478698597698</v>
      </c>
      <c r="L175">
        <v>35.496478698597699</v>
      </c>
    </row>
    <row r="176" spans="2:12" ht="34.5" customHeight="1" x14ac:dyDescent="0.25">
      <c r="B176" s="192"/>
      <c r="C176" s="192"/>
      <c r="D176" s="192"/>
      <c r="E176" s="192"/>
      <c r="F176" s="190"/>
      <c r="K176">
        <v>4.2661458015403086</v>
      </c>
      <c r="L176">
        <v>55.459895420024012</v>
      </c>
    </row>
    <row r="177" spans="1:12" x14ac:dyDescent="0.25">
      <c r="B177" s="106">
        <v>-1.3862943611198906</v>
      </c>
      <c r="C177" s="106">
        <v>0</v>
      </c>
      <c r="D177" s="106">
        <f>EXP(-1.593237788*K173+0.078668569*L173)</f>
        <v>5.8630321082948543E-2</v>
      </c>
      <c r="E177" s="106">
        <f>D177/(1+D177)</f>
        <v>5.5383187043963937E-2</v>
      </c>
      <c r="F177" s="106">
        <v>0</v>
      </c>
      <c r="K177">
        <v>4.9749371855330997</v>
      </c>
      <c r="L177">
        <v>74.624057782996502</v>
      </c>
    </row>
    <row r="178" spans="1:12" x14ac:dyDescent="0.25">
      <c r="B178" s="106">
        <v>-1.1526795099383855</v>
      </c>
      <c r="C178" s="106">
        <v>0</v>
      </c>
      <c r="D178" s="106">
        <f>EXP(-1.593237788*K174+0.078668569*L174)</f>
        <v>5.4427722056381432E-2</v>
      </c>
      <c r="E178" s="106">
        <f t="shared" ref="E178:E186" si="17">D178/(1+D178)</f>
        <v>5.1618257864308244E-2</v>
      </c>
      <c r="F178" s="106">
        <v>0</v>
      </c>
      <c r="K178">
        <v>4.1815923146230176</v>
      </c>
      <c r="L178">
        <v>83.631846292460352</v>
      </c>
    </row>
    <row r="179" spans="1:12" x14ac:dyDescent="0.25">
      <c r="B179" s="106">
        <v>-0.84729786038720356</v>
      </c>
      <c r="C179" s="106">
        <v>0</v>
      </c>
      <c r="D179" s="106">
        <f t="shared" ref="D179:D186" si="18">EXP(-1.593237788*K175+0.078668569*L175)</f>
        <v>5.7098585406337214E-2</v>
      </c>
      <c r="E179" s="106">
        <f t="shared" si="17"/>
        <v>5.4014437437156476E-2</v>
      </c>
      <c r="F179" s="106">
        <v>0</v>
      </c>
      <c r="K179">
        <v>3.9496835316263001</v>
      </c>
      <c r="L179">
        <v>98.742088290657506</v>
      </c>
    </row>
    <row r="180" spans="1:12" x14ac:dyDescent="0.25">
      <c r="B180" s="106">
        <v>-0.61903920840622351</v>
      </c>
      <c r="C180" s="106">
        <v>0</v>
      </c>
      <c r="D180" s="106">
        <f t="shared" si="18"/>
        <v>8.7682399416530304E-2</v>
      </c>
      <c r="E180" s="106">
        <f t="shared" si="17"/>
        <v>8.0613972850499482E-2</v>
      </c>
      <c r="F180" s="106">
        <v>0</v>
      </c>
      <c r="K180">
        <v>3.3496268448888449</v>
      </c>
      <c r="L180">
        <v>100.48880534666534</v>
      </c>
    </row>
    <row r="181" spans="1:12" x14ac:dyDescent="0.25">
      <c r="B181" s="106">
        <v>-0.20067069546215124</v>
      </c>
      <c r="C181" s="106">
        <v>0</v>
      </c>
      <c r="D181" s="106">
        <f t="shared" si="18"/>
        <v>0.1280044720021461</v>
      </c>
      <c r="E181" s="106">
        <f t="shared" si="17"/>
        <v>0.11347869195495758</v>
      </c>
      <c r="F181" s="106">
        <v>0</v>
      </c>
      <c r="K181">
        <v>2.7386127875258306</v>
      </c>
      <c r="L181">
        <v>95.851447563404065</v>
      </c>
    </row>
    <row r="182" spans="1:12" x14ac:dyDescent="0.25">
      <c r="B182" s="106">
        <v>5.7158413839948415E-2</v>
      </c>
      <c r="C182" s="106">
        <v>0</v>
      </c>
      <c r="D182" s="106">
        <f t="shared" si="18"/>
        <v>0.92028376248541577</v>
      </c>
      <c r="E182" s="106">
        <f t="shared" si="17"/>
        <v>0.4792436307925117</v>
      </c>
      <c r="F182" s="106">
        <v>0</v>
      </c>
      <c r="K182">
        <v>1.9999999999999998</v>
      </c>
      <c r="L182">
        <v>79.999999999999986</v>
      </c>
    </row>
    <row r="183" spans="1:12" x14ac:dyDescent="0.25">
      <c r="B183" s="106">
        <v>0.40546510810816422</v>
      </c>
      <c r="C183" s="106">
        <v>0</v>
      </c>
      <c r="D183" s="106">
        <f t="shared" si="18"/>
        <v>4.3715329307671213</v>
      </c>
      <c r="E183" s="106">
        <f t="shared" si="17"/>
        <v>0.81383340419041461</v>
      </c>
      <c r="F183" s="106">
        <v>1</v>
      </c>
    </row>
    <row r="184" spans="1:12" x14ac:dyDescent="0.25">
      <c r="B184" s="106">
        <v>0.66329421741026429</v>
      </c>
      <c r="C184" s="106">
        <v>1</v>
      </c>
      <c r="D184" s="106">
        <f t="shared" si="18"/>
        <v>13.047002999270509</v>
      </c>
      <c r="E184" s="106">
        <f t="shared" si="17"/>
        <v>0.9288104373543643</v>
      </c>
      <c r="F184" s="106">
        <v>1</v>
      </c>
    </row>
    <row r="185" spans="1:12" x14ac:dyDescent="0.25">
      <c r="B185" s="106">
        <v>1.0986122886681098</v>
      </c>
      <c r="C185" s="106">
        <v>1</v>
      </c>
      <c r="D185" s="106">
        <f t="shared" si="18"/>
        <v>23.980352196990175</v>
      </c>
      <c r="E185" s="106">
        <f t="shared" si="17"/>
        <v>0.95996853878943755</v>
      </c>
      <c r="F185" s="106">
        <v>1</v>
      </c>
    </row>
    <row r="186" spans="1:12" x14ac:dyDescent="0.25">
      <c r="B186" s="106">
        <v>1.3862943611198908</v>
      </c>
      <c r="C186" s="106">
        <v>1</v>
      </c>
      <c r="D186" s="106">
        <f t="shared" si="18"/>
        <v>22.354104349533241</v>
      </c>
      <c r="E186" s="106">
        <f t="shared" si="17"/>
        <v>0.95718097405777902</v>
      </c>
      <c r="F186" s="106">
        <v>1</v>
      </c>
    </row>
    <row r="188" spans="1:12" x14ac:dyDescent="0.25">
      <c r="A188" t="s">
        <v>265</v>
      </c>
    </row>
    <row r="189" spans="1:12" x14ac:dyDescent="0.25">
      <c r="D189" s="175" t="s">
        <v>266</v>
      </c>
      <c r="E189" s="175"/>
      <c r="F189" s="175"/>
    </row>
    <row r="190" spans="1:12" x14ac:dyDescent="0.25">
      <c r="C190" s="175" t="s">
        <v>267</v>
      </c>
      <c r="D190" s="68"/>
      <c r="E190" s="68">
        <v>1</v>
      </c>
      <c r="F190" s="68">
        <v>0</v>
      </c>
    </row>
    <row r="191" spans="1:12" x14ac:dyDescent="0.25">
      <c r="C191" s="175"/>
      <c r="D191" s="68">
        <v>1</v>
      </c>
      <c r="E191" s="68">
        <v>3</v>
      </c>
      <c r="F191" s="68">
        <v>0</v>
      </c>
    </row>
    <row r="192" spans="1:12" x14ac:dyDescent="0.25">
      <c r="C192" s="175"/>
      <c r="D192" s="68">
        <v>0</v>
      </c>
      <c r="E192" s="68">
        <v>1</v>
      </c>
      <c r="F192" s="68">
        <v>6</v>
      </c>
    </row>
    <row r="194" spans="4:6" x14ac:dyDescent="0.25">
      <c r="D194" s="182" t="s">
        <v>268</v>
      </c>
      <c r="E194" s="182"/>
      <c r="F194">
        <f>(E192+F191)/10</f>
        <v>0.1</v>
      </c>
    </row>
    <row r="195" spans="4:6" x14ac:dyDescent="0.25">
      <c r="D195" s="182" t="s">
        <v>252</v>
      </c>
      <c r="E195" s="182"/>
      <c r="F195">
        <f>(E191+F192)/10</f>
        <v>0.9</v>
      </c>
    </row>
  </sheetData>
  <mergeCells count="54">
    <mergeCell ref="E33:E34"/>
    <mergeCell ref="F33:F34"/>
    <mergeCell ref="G33:G34"/>
    <mergeCell ref="H33:H34"/>
    <mergeCell ref="B2:G16"/>
    <mergeCell ref="A18:B18"/>
    <mergeCell ref="C18:H18"/>
    <mergeCell ref="C83:H83"/>
    <mergeCell ref="B46:E46"/>
    <mergeCell ref="K52:M52"/>
    <mergeCell ref="H56:K56"/>
    <mergeCell ref="H60:K60"/>
    <mergeCell ref="C63:G63"/>
    <mergeCell ref="M61:P62"/>
    <mergeCell ref="K74:N75"/>
    <mergeCell ref="K69:M69"/>
    <mergeCell ref="C81:P81"/>
    <mergeCell ref="B82:P82"/>
    <mergeCell ref="B80:E80"/>
    <mergeCell ref="M89:M90"/>
    <mergeCell ref="B120:C120"/>
    <mergeCell ref="B123:C123"/>
    <mergeCell ref="F124:H124"/>
    <mergeCell ref="F121:H121"/>
    <mergeCell ref="J89:J90"/>
    <mergeCell ref="K89:K90"/>
    <mergeCell ref="L89:L90"/>
    <mergeCell ref="B102:I102"/>
    <mergeCell ref="I107:L107"/>
    <mergeCell ref="E89:E90"/>
    <mergeCell ref="F89:F90"/>
    <mergeCell ref="G89:G90"/>
    <mergeCell ref="H89:H90"/>
    <mergeCell ref="I89:I90"/>
    <mergeCell ref="C156:C157"/>
    <mergeCell ref="D156:D157"/>
    <mergeCell ref="E156:E157"/>
    <mergeCell ref="F156:F157"/>
    <mergeCell ref="C129:F130"/>
    <mergeCell ref="B133:G133"/>
    <mergeCell ref="B149:C149"/>
    <mergeCell ref="E149:F149"/>
    <mergeCell ref="D153:G154"/>
    <mergeCell ref="B172:E173"/>
    <mergeCell ref="B175:B176"/>
    <mergeCell ref="C175:C176"/>
    <mergeCell ref="D175:D176"/>
    <mergeCell ref="E175:E176"/>
    <mergeCell ref="D195:E195"/>
    <mergeCell ref="C174:F174"/>
    <mergeCell ref="D189:F189"/>
    <mergeCell ref="C190:C192"/>
    <mergeCell ref="D194:E194"/>
    <mergeCell ref="F175:F176"/>
  </mergeCells>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6"/>
  <sheetViews>
    <sheetView workbookViewId="0">
      <selection activeCell="T51" sqref="T51"/>
    </sheetView>
  </sheetViews>
  <sheetFormatPr defaultRowHeight="15" x14ac:dyDescent="0.25"/>
  <cols>
    <col min="12" max="14" width="10.5703125" bestFit="1" customWidth="1"/>
    <col min="15" max="15" width="10.5703125" customWidth="1"/>
    <col min="16" max="16" width="10.5703125" bestFit="1" customWidth="1"/>
    <col min="17" max="22" width="13.85546875" bestFit="1" customWidth="1"/>
  </cols>
  <sheetData>
    <row r="1" spans="1:20" ht="15.75" thickBot="1" x14ac:dyDescent="0.3"/>
    <row r="2" spans="1:20" ht="18.75" customHeight="1" x14ac:dyDescent="0.25">
      <c r="B2" s="221" t="s">
        <v>253</v>
      </c>
      <c r="C2" s="222"/>
      <c r="D2" s="222"/>
      <c r="E2" s="222"/>
      <c r="F2" s="222"/>
      <c r="G2" s="222"/>
      <c r="H2" s="222"/>
      <c r="I2" s="222"/>
      <c r="J2" s="222"/>
      <c r="K2" s="222"/>
      <c r="L2" s="222"/>
      <c r="M2" s="222"/>
      <c r="N2" s="223"/>
    </row>
    <row r="3" spans="1:20" ht="18.75" customHeight="1" x14ac:dyDescent="0.25">
      <c r="B3" s="224"/>
      <c r="C3" s="225"/>
      <c r="D3" s="225"/>
      <c r="E3" s="225"/>
      <c r="F3" s="225"/>
      <c r="G3" s="225"/>
      <c r="H3" s="225"/>
      <c r="I3" s="225"/>
      <c r="J3" s="225"/>
      <c r="K3" s="225"/>
      <c r="L3" s="225"/>
      <c r="M3" s="225"/>
      <c r="N3" s="226"/>
    </row>
    <row r="4" spans="1:20" ht="18.75" x14ac:dyDescent="0.3">
      <c r="B4" s="94" t="s">
        <v>254</v>
      </c>
      <c r="C4" s="9"/>
      <c r="D4" s="9"/>
      <c r="E4" s="9"/>
      <c r="F4" s="9"/>
      <c r="G4" s="9"/>
      <c r="H4" s="9"/>
      <c r="I4" s="9"/>
      <c r="J4" s="9"/>
      <c r="K4" s="9"/>
      <c r="L4" s="9"/>
      <c r="M4" s="9"/>
      <c r="N4" s="34"/>
    </row>
    <row r="5" spans="1:20" ht="19.5" thickBot="1" x14ac:dyDescent="0.35">
      <c r="B5" s="97" t="s">
        <v>255</v>
      </c>
      <c r="C5" s="36"/>
      <c r="D5" s="36"/>
      <c r="E5" s="36"/>
      <c r="F5" s="36"/>
      <c r="G5" s="36"/>
      <c r="H5" s="36"/>
      <c r="I5" s="36"/>
      <c r="J5" s="36"/>
      <c r="K5" s="36"/>
      <c r="L5" s="36"/>
      <c r="M5" s="36"/>
      <c r="N5" s="26"/>
    </row>
    <row r="6" spans="1:20" ht="18.75" x14ac:dyDescent="0.3">
      <c r="B6" s="89"/>
    </row>
    <row r="7" spans="1:20" ht="48" customHeight="1" x14ac:dyDescent="0.3">
      <c r="B7" s="89" t="s">
        <v>256</v>
      </c>
    </row>
    <row r="12" spans="1:20" x14ac:dyDescent="0.25">
      <c r="I12" t="s">
        <v>172</v>
      </c>
    </row>
    <row r="13" spans="1:20" ht="15.75" thickBot="1" x14ac:dyDescent="0.3">
      <c r="I13" s="175" t="s">
        <v>199</v>
      </c>
      <c r="J13" s="180"/>
      <c r="K13" s="180"/>
      <c r="L13" s="180"/>
      <c r="M13" s="180"/>
      <c r="N13" s="180"/>
      <c r="O13" s="180"/>
      <c r="P13" s="175"/>
    </row>
    <row r="14" spans="1:20" ht="28.5" customHeight="1" thickBot="1" x14ac:dyDescent="0.3">
      <c r="D14" t="e">
        <f>B17:E49+A52S</f>
        <v>#VALUE!</v>
      </c>
      <c r="J14" s="218" t="s">
        <v>201</v>
      </c>
      <c r="K14" s="219"/>
      <c r="L14" s="219"/>
      <c r="M14" s="219" t="s">
        <v>200</v>
      </c>
      <c r="N14" s="219"/>
      <c r="O14" s="220"/>
    </row>
    <row r="15" spans="1:20" x14ac:dyDescent="0.25">
      <c r="A15" t="s">
        <v>276</v>
      </c>
    </row>
    <row r="16" spans="1:20" x14ac:dyDescent="0.25">
      <c r="R16" s="175" t="s">
        <v>279</v>
      </c>
      <c r="S16" s="175"/>
      <c r="T16" s="175"/>
    </row>
    <row r="17" spans="2:21" x14ac:dyDescent="0.25">
      <c r="B17" t="s">
        <v>2</v>
      </c>
      <c r="C17" t="s">
        <v>4</v>
      </c>
      <c r="D17" t="s">
        <v>6</v>
      </c>
      <c r="E17" t="s">
        <v>211</v>
      </c>
      <c r="F17" t="s">
        <v>278</v>
      </c>
      <c r="H17" t="s">
        <v>271</v>
      </c>
      <c r="I17" t="s">
        <v>270</v>
      </c>
      <c r="K17" t="s">
        <v>272</v>
      </c>
      <c r="L17" t="s">
        <v>273</v>
      </c>
      <c r="M17" t="s">
        <v>274</v>
      </c>
      <c r="N17" t="s">
        <v>275</v>
      </c>
      <c r="O17" t="s">
        <v>247</v>
      </c>
      <c r="P17" t="s">
        <v>271</v>
      </c>
      <c r="Q17" t="s">
        <v>277</v>
      </c>
      <c r="R17" t="s">
        <v>309</v>
      </c>
      <c r="S17" t="s">
        <v>310</v>
      </c>
    </row>
    <row r="18" spans="2:21" ht="18.75" x14ac:dyDescent="0.25">
      <c r="B18" s="131">
        <v>2.66</v>
      </c>
      <c r="C18" s="131">
        <v>20</v>
      </c>
      <c r="D18" s="131">
        <v>0</v>
      </c>
      <c r="E18" s="131">
        <v>0</v>
      </c>
      <c r="F18" s="131">
        <f>1-E18</f>
        <v>1</v>
      </c>
      <c r="G18" s="131"/>
      <c r="H18">
        <v>0.5</v>
      </c>
      <c r="I18">
        <v>0</v>
      </c>
      <c r="K18">
        <f>I$18</f>
        <v>0</v>
      </c>
      <c r="L18">
        <f t="shared" ref="L18:L49" si="0">I$19*_Hlk177615438</f>
        <v>0</v>
      </c>
      <c r="M18">
        <f>I$20*C18</f>
        <v>0</v>
      </c>
      <c r="N18">
        <f>I$21*E18</f>
        <v>0</v>
      </c>
      <c r="O18">
        <f>SUM(K18:N18)</f>
        <v>0</v>
      </c>
      <c r="P18">
        <f>EXP(O18)/(1+EXP(N18))</f>
        <v>0.5</v>
      </c>
      <c r="Q18">
        <f>1-P18</f>
        <v>0.5</v>
      </c>
      <c r="R18">
        <f>LN(P18)</f>
        <v>-0.69314718055994529</v>
      </c>
      <c r="S18">
        <f>LN(Q18)</f>
        <v>-0.69314718055994529</v>
      </c>
      <c r="T18">
        <f>E18*R18</f>
        <v>0</v>
      </c>
      <c r="U18">
        <f>F18*S18</f>
        <v>-0.69314718055994529</v>
      </c>
    </row>
    <row r="19" spans="2:21" ht="18.75" x14ac:dyDescent="0.25">
      <c r="B19" s="131">
        <v>2.89</v>
      </c>
      <c r="C19" s="131">
        <v>22</v>
      </c>
      <c r="D19" s="131">
        <v>0</v>
      </c>
      <c r="E19" s="131">
        <v>0</v>
      </c>
      <c r="F19" s="131">
        <f t="shared" ref="F19:F49" si="1">1-E19</f>
        <v>1</v>
      </c>
      <c r="G19" s="131"/>
      <c r="H19">
        <v>0.5</v>
      </c>
      <c r="I19">
        <v>0</v>
      </c>
      <c r="K19">
        <f t="shared" ref="K19:K49" si="2">I$18</f>
        <v>0</v>
      </c>
      <c r="L19">
        <f t="shared" si="0"/>
        <v>0</v>
      </c>
      <c r="M19">
        <f t="shared" ref="M19:M49" si="3">I$20*C19</f>
        <v>0</v>
      </c>
      <c r="N19">
        <f t="shared" ref="N19:N49" si="4">I$21*E19</f>
        <v>0</v>
      </c>
      <c r="O19">
        <f t="shared" ref="O19:O49" si="5">SUM(K19:N19)</f>
        <v>0</v>
      </c>
      <c r="P19">
        <f t="shared" ref="P19:P48" si="6">EXP(O19)/(1+EXP(N19))</f>
        <v>0.5</v>
      </c>
      <c r="Q19">
        <f t="shared" ref="Q19:Q48" si="7">1-P19</f>
        <v>0.5</v>
      </c>
      <c r="R19">
        <f t="shared" ref="R19:R49" si="8">LN(P19)</f>
        <v>-0.69314718055994529</v>
      </c>
      <c r="S19">
        <f t="shared" ref="S19:S49" si="9">LN(Q19)</f>
        <v>-0.69314718055994529</v>
      </c>
      <c r="T19">
        <f t="shared" ref="T19:T49" si="10">E19*R19</f>
        <v>0</v>
      </c>
      <c r="U19">
        <f t="shared" ref="U19:U49" si="11">F19*S19</f>
        <v>-0.69314718055994529</v>
      </c>
    </row>
    <row r="20" spans="2:21" ht="18.75" x14ac:dyDescent="0.25">
      <c r="B20" s="131">
        <v>3.28</v>
      </c>
      <c r="C20" s="131">
        <v>24</v>
      </c>
      <c r="D20" s="131">
        <v>0</v>
      </c>
      <c r="E20" s="131">
        <v>0</v>
      </c>
      <c r="F20" s="131">
        <f t="shared" si="1"/>
        <v>1</v>
      </c>
      <c r="G20" s="131"/>
      <c r="H20">
        <v>0.5</v>
      </c>
      <c r="I20">
        <v>0</v>
      </c>
      <c r="K20">
        <f t="shared" si="2"/>
        <v>0</v>
      </c>
      <c r="L20">
        <f t="shared" si="0"/>
        <v>0</v>
      </c>
      <c r="M20">
        <f t="shared" si="3"/>
        <v>0</v>
      </c>
      <c r="N20">
        <f t="shared" si="4"/>
        <v>0</v>
      </c>
      <c r="O20">
        <f t="shared" si="5"/>
        <v>0</v>
      </c>
      <c r="P20">
        <f t="shared" si="6"/>
        <v>0.5</v>
      </c>
      <c r="Q20">
        <f t="shared" si="7"/>
        <v>0.5</v>
      </c>
      <c r="R20">
        <f t="shared" si="8"/>
        <v>-0.69314718055994529</v>
      </c>
      <c r="S20">
        <f t="shared" si="9"/>
        <v>-0.69314718055994529</v>
      </c>
      <c r="T20">
        <f t="shared" si="10"/>
        <v>0</v>
      </c>
      <c r="U20">
        <f t="shared" si="11"/>
        <v>-0.69314718055994529</v>
      </c>
    </row>
    <row r="21" spans="2:21" ht="18.75" x14ac:dyDescent="0.25">
      <c r="B21" s="131">
        <v>2.92</v>
      </c>
      <c r="C21" s="131">
        <v>12</v>
      </c>
      <c r="D21" s="131">
        <v>0</v>
      </c>
      <c r="E21" s="131">
        <v>0</v>
      </c>
      <c r="F21" s="131">
        <f t="shared" si="1"/>
        <v>1</v>
      </c>
      <c r="G21" s="131"/>
      <c r="H21">
        <v>0.5</v>
      </c>
      <c r="I21">
        <v>0</v>
      </c>
      <c r="K21">
        <f t="shared" si="2"/>
        <v>0</v>
      </c>
      <c r="L21">
        <f t="shared" si="0"/>
        <v>0</v>
      </c>
      <c r="M21">
        <f t="shared" si="3"/>
        <v>0</v>
      </c>
      <c r="N21">
        <f t="shared" si="4"/>
        <v>0</v>
      </c>
      <c r="O21">
        <f t="shared" si="5"/>
        <v>0</v>
      </c>
      <c r="P21">
        <f t="shared" si="6"/>
        <v>0.5</v>
      </c>
      <c r="Q21">
        <f t="shared" si="7"/>
        <v>0.5</v>
      </c>
      <c r="R21">
        <f t="shared" si="8"/>
        <v>-0.69314718055994529</v>
      </c>
      <c r="S21">
        <f t="shared" si="9"/>
        <v>-0.69314718055994529</v>
      </c>
      <c r="T21">
        <f t="shared" si="10"/>
        <v>0</v>
      </c>
      <c r="U21">
        <f t="shared" si="11"/>
        <v>-0.69314718055994529</v>
      </c>
    </row>
    <row r="22" spans="2:21" ht="18.75" x14ac:dyDescent="0.25">
      <c r="B22" s="131">
        <v>4</v>
      </c>
      <c r="C22" s="131">
        <v>21</v>
      </c>
      <c r="D22" s="131">
        <v>0</v>
      </c>
      <c r="E22" s="131">
        <v>1</v>
      </c>
      <c r="F22" s="131">
        <f t="shared" si="1"/>
        <v>0</v>
      </c>
      <c r="G22" s="131"/>
      <c r="H22">
        <v>0.5</v>
      </c>
      <c r="K22">
        <f t="shared" si="2"/>
        <v>0</v>
      </c>
      <c r="L22">
        <f t="shared" si="0"/>
        <v>0</v>
      </c>
      <c r="M22">
        <f t="shared" si="3"/>
        <v>0</v>
      </c>
      <c r="N22">
        <f t="shared" si="4"/>
        <v>0</v>
      </c>
      <c r="O22">
        <f t="shared" si="5"/>
        <v>0</v>
      </c>
      <c r="P22">
        <f t="shared" si="6"/>
        <v>0.5</v>
      </c>
      <c r="Q22">
        <f t="shared" si="7"/>
        <v>0.5</v>
      </c>
      <c r="R22">
        <f t="shared" si="8"/>
        <v>-0.69314718055994529</v>
      </c>
      <c r="S22">
        <f t="shared" si="9"/>
        <v>-0.69314718055994529</v>
      </c>
      <c r="T22">
        <f t="shared" si="10"/>
        <v>-0.69314718055994529</v>
      </c>
      <c r="U22">
        <f t="shared" si="11"/>
        <v>0</v>
      </c>
    </row>
    <row r="23" spans="2:21" ht="18.75" x14ac:dyDescent="0.25">
      <c r="B23" s="131">
        <v>2.56</v>
      </c>
      <c r="C23" s="131">
        <v>17</v>
      </c>
      <c r="D23" s="131">
        <v>0</v>
      </c>
      <c r="E23" s="131">
        <v>0</v>
      </c>
      <c r="F23" s="131">
        <f t="shared" si="1"/>
        <v>1</v>
      </c>
      <c r="G23" s="131"/>
      <c r="H23">
        <v>0.5</v>
      </c>
      <c r="K23">
        <f t="shared" si="2"/>
        <v>0</v>
      </c>
      <c r="L23">
        <f t="shared" si="0"/>
        <v>0</v>
      </c>
      <c r="M23">
        <f t="shared" si="3"/>
        <v>0</v>
      </c>
      <c r="N23">
        <f t="shared" si="4"/>
        <v>0</v>
      </c>
      <c r="O23">
        <f t="shared" si="5"/>
        <v>0</v>
      </c>
      <c r="P23">
        <f t="shared" si="6"/>
        <v>0.5</v>
      </c>
      <c r="Q23">
        <f t="shared" si="7"/>
        <v>0.5</v>
      </c>
      <c r="R23">
        <f t="shared" si="8"/>
        <v>-0.69314718055994529</v>
      </c>
      <c r="S23">
        <f t="shared" si="9"/>
        <v>-0.69314718055994529</v>
      </c>
      <c r="T23">
        <f t="shared" si="10"/>
        <v>0</v>
      </c>
      <c r="U23">
        <f t="shared" si="11"/>
        <v>-0.69314718055994529</v>
      </c>
    </row>
    <row r="24" spans="2:21" ht="18.75" x14ac:dyDescent="0.25">
      <c r="B24" s="131">
        <v>2.76</v>
      </c>
      <c r="C24" s="131">
        <v>17</v>
      </c>
      <c r="D24" s="131">
        <v>0</v>
      </c>
      <c r="E24" s="131">
        <v>0</v>
      </c>
      <c r="F24" s="131">
        <f t="shared" si="1"/>
        <v>1</v>
      </c>
      <c r="G24" s="131"/>
      <c r="H24">
        <v>0.5</v>
      </c>
      <c r="K24">
        <f t="shared" si="2"/>
        <v>0</v>
      </c>
      <c r="L24">
        <f t="shared" si="0"/>
        <v>0</v>
      </c>
      <c r="M24">
        <f t="shared" si="3"/>
        <v>0</v>
      </c>
      <c r="N24">
        <f t="shared" si="4"/>
        <v>0</v>
      </c>
      <c r="O24">
        <f t="shared" si="5"/>
        <v>0</v>
      </c>
      <c r="P24">
        <f t="shared" si="6"/>
        <v>0.5</v>
      </c>
      <c r="Q24">
        <f t="shared" si="7"/>
        <v>0.5</v>
      </c>
      <c r="R24">
        <f t="shared" si="8"/>
        <v>-0.69314718055994529</v>
      </c>
      <c r="S24">
        <f t="shared" si="9"/>
        <v>-0.69314718055994529</v>
      </c>
      <c r="T24">
        <f t="shared" si="10"/>
        <v>0</v>
      </c>
      <c r="U24">
        <f t="shared" si="11"/>
        <v>-0.69314718055994529</v>
      </c>
    </row>
    <row r="25" spans="2:21" ht="18.75" x14ac:dyDescent="0.25">
      <c r="B25" s="131">
        <v>2.87</v>
      </c>
      <c r="C25" s="131">
        <v>21</v>
      </c>
      <c r="D25" s="131">
        <v>0</v>
      </c>
      <c r="E25" s="131">
        <v>0</v>
      </c>
      <c r="F25" s="131">
        <f t="shared" si="1"/>
        <v>1</v>
      </c>
      <c r="G25" s="131"/>
      <c r="H25">
        <v>0.5</v>
      </c>
      <c r="K25">
        <f t="shared" si="2"/>
        <v>0</v>
      </c>
      <c r="L25">
        <f t="shared" si="0"/>
        <v>0</v>
      </c>
      <c r="M25">
        <f t="shared" si="3"/>
        <v>0</v>
      </c>
      <c r="N25">
        <f t="shared" si="4"/>
        <v>0</v>
      </c>
      <c r="O25">
        <f t="shared" si="5"/>
        <v>0</v>
      </c>
      <c r="P25">
        <f t="shared" si="6"/>
        <v>0.5</v>
      </c>
      <c r="Q25">
        <f t="shared" si="7"/>
        <v>0.5</v>
      </c>
      <c r="R25">
        <f t="shared" si="8"/>
        <v>-0.69314718055994529</v>
      </c>
      <c r="S25">
        <f t="shared" si="9"/>
        <v>-0.69314718055994529</v>
      </c>
      <c r="T25">
        <f t="shared" si="10"/>
        <v>0</v>
      </c>
      <c r="U25">
        <f t="shared" si="11"/>
        <v>-0.69314718055994529</v>
      </c>
    </row>
    <row r="26" spans="2:21" ht="18.75" x14ac:dyDescent="0.25">
      <c r="B26" s="131">
        <v>3.03</v>
      </c>
      <c r="C26" s="131">
        <v>25</v>
      </c>
      <c r="D26" s="131">
        <v>0</v>
      </c>
      <c r="E26" s="131">
        <v>0</v>
      </c>
      <c r="F26" s="131">
        <f t="shared" si="1"/>
        <v>1</v>
      </c>
      <c r="G26" s="131"/>
      <c r="H26">
        <v>0.5</v>
      </c>
      <c r="K26">
        <f t="shared" si="2"/>
        <v>0</v>
      </c>
      <c r="L26">
        <f t="shared" si="0"/>
        <v>0</v>
      </c>
      <c r="M26">
        <f t="shared" si="3"/>
        <v>0</v>
      </c>
      <c r="N26">
        <f t="shared" si="4"/>
        <v>0</v>
      </c>
      <c r="O26">
        <f t="shared" si="5"/>
        <v>0</v>
      </c>
      <c r="P26">
        <f t="shared" si="6"/>
        <v>0.5</v>
      </c>
      <c r="Q26">
        <f t="shared" si="7"/>
        <v>0.5</v>
      </c>
      <c r="R26">
        <f t="shared" si="8"/>
        <v>-0.69314718055994529</v>
      </c>
      <c r="S26">
        <f t="shared" si="9"/>
        <v>-0.69314718055994529</v>
      </c>
      <c r="T26">
        <f t="shared" si="10"/>
        <v>0</v>
      </c>
      <c r="U26">
        <f t="shared" si="11"/>
        <v>-0.69314718055994529</v>
      </c>
    </row>
    <row r="27" spans="2:21" ht="18.75" x14ac:dyDescent="0.25">
      <c r="B27" s="131">
        <v>3.92</v>
      </c>
      <c r="C27" s="131">
        <v>29</v>
      </c>
      <c r="D27" s="131">
        <v>0</v>
      </c>
      <c r="E27" s="131">
        <v>1</v>
      </c>
      <c r="F27" s="131">
        <f t="shared" si="1"/>
        <v>0</v>
      </c>
      <c r="G27" s="131"/>
      <c r="H27">
        <v>0.5</v>
      </c>
      <c r="K27">
        <f t="shared" si="2"/>
        <v>0</v>
      </c>
      <c r="L27">
        <f t="shared" si="0"/>
        <v>0</v>
      </c>
      <c r="M27">
        <f t="shared" si="3"/>
        <v>0</v>
      </c>
      <c r="N27">
        <f t="shared" si="4"/>
        <v>0</v>
      </c>
      <c r="O27">
        <f t="shared" si="5"/>
        <v>0</v>
      </c>
      <c r="P27">
        <f t="shared" si="6"/>
        <v>0.5</v>
      </c>
      <c r="Q27">
        <f t="shared" si="7"/>
        <v>0.5</v>
      </c>
      <c r="R27">
        <f t="shared" si="8"/>
        <v>-0.69314718055994529</v>
      </c>
      <c r="S27">
        <f t="shared" si="9"/>
        <v>-0.69314718055994529</v>
      </c>
      <c r="T27">
        <f t="shared" si="10"/>
        <v>-0.69314718055994529</v>
      </c>
      <c r="U27">
        <f t="shared" si="11"/>
        <v>0</v>
      </c>
    </row>
    <row r="28" spans="2:21" ht="18.75" x14ac:dyDescent="0.25">
      <c r="B28" s="131">
        <v>2.63</v>
      </c>
      <c r="C28" s="131">
        <v>20</v>
      </c>
      <c r="D28" s="131">
        <v>0</v>
      </c>
      <c r="E28" s="131">
        <v>0</v>
      </c>
      <c r="F28" s="131">
        <f t="shared" si="1"/>
        <v>1</v>
      </c>
      <c r="G28" s="131"/>
      <c r="H28">
        <v>0.5</v>
      </c>
      <c r="K28">
        <f t="shared" si="2"/>
        <v>0</v>
      </c>
      <c r="L28">
        <f t="shared" si="0"/>
        <v>0</v>
      </c>
      <c r="M28">
        <f t="shared" si="3"/>
        <v>0</v>
      </c>
      <c r="N28">
        <f t="shared" si="4"/>
        <v>0</v>
      </c>
      <c r="O28">
        <f t="shared" si="5"/>
        <v>0</v>
      </c>
      <c r="P28">
        <f t="shared" si="6"/>
        <v>0.5</v>
      </c>
      <c r="Q28">
        <f t="shared" si="7"/>
        <v>0.5</v>
      </c>
      <c r="R28">
        <f t="shared" si="8"/>
        <v>-0.69314718055994529</v>
      </c>
      <c r="S28">
        <f t="shared" si="9"/>
        <v>-0.69314718055994529</v>
      </c>
      <c r="T28">
        <f t="shared" si="10"/>
        <v>0</v>
      </c>
      <c r="U28">
        <f t="shared" si="11"/>
        <v>-0.69314718055994529</v>
      </c>
    </row>
    <row r="29" spans="2:21" ht="18.75" x14ac:dyDescent="0.25">
      <c r="B29" s="131">
        <v>3.32</v>
      </c>
      <c r="C29" s="131">
        <v>23</v>
      </c>
      <c r="D29" s="131">
        <v>0</v>
      </c>
      <c r="E29" s="131">
        <v>0</v>
      </c>
      <c r="F29" s="131">
        <f t="shared" si="1"/>
        <v>1</v>
      </c>
      <c r="G29" s="131"/>
      <c r="H29">
        <v>0.5</v>
      </c>
      <c r="K29">
        <f t="shared" si="2"/>
        <v>0</v>
      </c>
      <c r="L29">
        <f t="shared" si="0"/>
        <v>0</v>
      </c>
      <c r="M29">
        <f t="shared" si="3"/>
        <v>0</v>
      </c>
      <c r="N29">
        <f t="shared" si="4"/>
        <v>0</v>
      </c>
      <c r="O29">
        <f t="shared" si="5"/>
        <v>0</v>
      </c>
      <c r="P29">
        <f t="shared" si="6"/>
        <v>0.5</v>
      </c>
      <c r="Q29">
        <f t="shared" si="7"/>
        <v>0.5</v>
      </c>
      <c r="R29">
        <f t="shared" si="8"/>
        <v>-0.69314718055994529</v>
      </c>
      <c r="S29">
        <f t="shared" si="9"/>
        <v>-0.69314718055994529</v>
      </c>
      <c r="T29">
        <f t="shared" si="10"/>
        <v>0</v>
      </c>
      <c r="U29">
        <f t="shared" si="11"/>
        <v>-0.69314718055994529</v>
      </c>
    </row>
    <row r="30" spans="2:21" ht="18.75" x14ac:dyDescent="0.25">
      <c r="B30" s="131">
        <v>3.57</v>
      </c>
      <c r="C30" s="131">
        <v>23</v>
      </c>
      <c r="D30" s="131">
        <v>0</v>
      </c>
      <c r="E30" s="131">
        <v>0</v>
      </c>
      <c r="F30" s="131">
        <f t="shared" si="1"/>
        <v>1</v>
      </c>
      <c r="G30" s="131"/>
      <c r="H30">
        <v>0.5</v>
      </c>
      <c r="K30">
        <f t="shared" si="2"/>
        <v>0</v>
      </c>
      <c r="L30">
        <f t="shared" si="0"/>
        <v>0</v>
      </c>
      <c r="M30">
        <f t="shared" si="3"/>
        <v>0</v>
      </c>
      <c r="N30">
        <f t="shared" si="4"/>
        <v>0</v>
      </c>
      <c r="O30">
        <f t="shared" si="5"/>
        <v>0</v>
      </c>
      <c r="P30">
        <f t="shared" si="6"/>
        <v>0.5</v>
      </c>
      <c r="Q30">
        <f t="shared" si="7"/>
        <v>0.5</v>
      </c>
      <c r="R30">
        <f t="shared" si="8"/>
        <v>-0.69314718055994529</v>
      </c>
      <c r="S30">
        <f t="shared" si="9"/>
        <v>-0.69314718055994529</v>
      </c>
      <c r="T30">
        <f t="shared" si="10"/>
        <v>0</v>
      </c>
      <c r="U30">
        <f t="shared" si="11"/>
        <v>-0.69314718055994529</v>
      </c>
    </row>
    <row r="31" spans="2:21" ht="18.75" x14ac:dyDescent="0.25">
      <c r="B31" s="131">
        <v>3.26</v>
      </c>
      <c r="C31" s="131">
        <v>25</v>
      </c>
      <c r="D31" s="131">
        <v>0</v>
      </c>
      <c r="E31" s="131">
        <v>1</v>
      </c>
      <c r="F31" s="131">
        <f t="shared" si="1"/>
        <v>0</v>
      </c>
      <c r="G31" s="131"/>
      <c r="H31">
        <v>0.5</v>
      </c>
      <c r="K31">
        <f t="shared" si="2"/>
        <v>0</v>
      </c>
      <c r="L31">
        <f t="shared" si="0"/>
        <v>0</v>
      </c>
      <c r="M31">
        <f t="shared" si="3"/>
        <v>0</v>
      </c>
      <c r="N31">
        <f t="shared" si="4"/>
        <v>0</v>
      </c>
      <c r="O31">
        <f t="shared" si="5"/>
        <v>0</v>
      </c>
      <c r="P31">
        <f t="shared" si="6"/>
        <v>0.5</v>
      </c>
      <c r="Q31">
        <f t="shared" si="7"/>
        <v>0.5</v>
      </c>
      <c r="R31">
        <f t="shared" si="8"/>
        <v>-0.69314718055994529</v>
      </c>
      <c r="S31">
        <f t="shared" si="9"/>
        <v>-0.69314718055994529</v>
      </c>
      <c r="T31">
        <f t="shared" si="10"/>
        <v>-0.69314718055994529</v>
      </c>
      <c r="U31">
        <f t="shared" si="11"/>
        <v>0</v>
      </c>
    </row>
    <row r="32" spans="2:21" ht="18.75" x14ac:dyDescent="0.25">
      <c r="B32" s="131">
        <v>3.53</v>
      </c>
      <c r="C32" s="131">
        <v>26</v>
      </c>
      <c r="D32" s="131">
        <v>0</v>
      </c>
      <c r="E32" s="131">
        <v>0</v>
      </c>
      <c r="F32" s="131">
        <f t="shared" si="1"/>
        <v>1</v>
      </c>
      <c r="G32" s="131"/>
      <c r="H32">
        <v>0.5</v>
      </c>
      <c r="K32">
        <f t="shared" si="2"/>
        <v>0</v>
      </c>
      <c r="L32">
        <f t="shared" si="0"/>
        <v>0</v>
      </c>
      <c r="M32">
        <f t="shared" si="3"/>
        <v>0</v>
      </c>
      <c r="N32">
        <f t="shared" si="4"/>
        <v>0</v>
      </c>
      <c r="O32">
        <f t="shared" si="5"/>
        <v>0</v>
      </c>
      <c r="P32">
        <f t="shared" si="6"/>
        <v>0.5</v>
      </c>
      <c r="Q32">
        <f t="shared" si="7"/>
        <v>0.5</v>
      </c>
      <c r="R32">
        <f t="shared" si="8"/>
        <v>-0.69314718055994529</v>
      </c>
      <c r="S32">
        <f t="shared" si="9"/>
        <v>-0.69314718055994529</v>
      </c>
      <c r="T32">
        <f t="shared" si="10"/>
        <v>0</v>
      </c>
      <c r="U32">
        <f t="shared" si="11"/>
        <v>-0.69314718055994529</v>
      </c>
    </row>
    <row r="33" spans="2:21" ht="18.75" x14ac:dyDescent="0.25">
      <c r="B33" s="131">
        <v>2.74</v>
      </c>
      <c r="C33" s="131">
        <v>19</v>
      </c>
      <c r="D33" s="131">
        <v>0</v>
      </c>
      <c r="E33" s="131">
        <v>0</v>
      </c>
      <c r="F33" s="131">
        <f t="shared" si="1"/>
        <v>1</v>
      </c>
      <c r="G33" s="131"/>
      <c r="H33">
        <v>0.5</v>
      </c>
      <c r="K33">
        <f t="shared" si="2"/>
        <v>0</v>
      </c>
      <c r="L33">
        <f t="shared" si="0"/>
        <v>0</v>
      </c>
      <c r="M33">
        <f t="shared" si="3"/>
        <v>0</v>
      </c>
      <c r="N33">
        <f t="shared" si="4"/>
        <v>0</v>
      </c>
      <c r="O33">
        <f t="shared" si="5"/>
        <v>0</v>
      </c>
      <c r="P33">
        <f t="shared" si="6"/>
        <v>0.5</v>
      </c>
      <c r="Q33">
        <f t="shared" si="7"/>
        <v>0.5</v>
      </c>
      <c r="R33">
        <f t="shared" si="8"/>
        <v>-0.69314718055994529</v>
      </c>
      <c r="S33">
        <f t="shared" si="9"/>
        <v>-0.69314718055994529</v>
      </c>
      <c r="T33">
        <f t="shared" si="10"/>
        <v>0</v>
      </c>
      <c r="U33">
        <f t="shared" si="11"/>
        <v>-0.69314718055994529</v>
      </c>
    </row>
    <row r="34" spans="2:21" ht="18.75" x14ac:dyDescent="0.25">
      <c r="B34" s="131">
        <v>2.75</v>
      </c>
      <c r="C34" s="131">
        <v>25</v>
      </c>
      <c r="D34" s="131">
        <v>0</v>
      </c>
      <c r="E34" s="131">
        <v>0</v>
      </c>
      <c r="F34" s="131">
        <f t="shared" si="1"/>
        <v>1</v>
      </c>
      <c r="G34" s="131"/>
      <c r="H34">
        <v>0.5</v>
      </c>
      <c r="K34">
        <f t="shared" si="2"/>
        <v>0</v>
      </c>
      <c r="L34">
        <f t="shared" si="0"/>
        <v>0</v>
      </c>
      <c r="M34">
        <f t="shared" si="3"/>
        <v>0</v>
      </c>
      <c r="N34">
        <f t="shared" si="4"/>
        <v>0</v>
      </c>
      <c r="O34">
        <f t="shared" si="5"/>
        <v>0</v>
      </c>
      <c r="P34">
        <f t="shared" si="6"/>
        <v>0.5</v>
      </c>
      <c r="Q34">
        <f t="shared" si="7"/>
        <v>0.5</v>
      </c>
      <c r="R34">
        <f t="shared" si="8"/>
        <v>-0.69314718055994529</v>
      </c>
      <c r="S34">
        <f t="shared" si="9"/>
        <v>-0.69314718055994529</v>
      </c>
      <c r="T34">
        <f t="shared" si="10"/>
        <v>0</v>
      </c>
      <c r="U34">
        <f t="shared" si="11"/>
        <v>-0.69314718055994529</v>
      </c>
    </row>
    <row r="35" spans="2:21" ht="18.75" x14ac:dyDescent="0.25">
      <c r="B35" s="131">
        <v>2.83</v>
      </c>
      <c r="C35" s="131">
        <v>19</v>
      </c>
      <c r="D35" s="131">
        <v>0</v>
      </c>
      <c r="E35" s="131">
        <v>0</v>
      </c>
      <c r="F35" s="131">
        <f t="shared" si="1"/>
        <v>1</v>
      </c>
      <c r="G35" s="131"/>
      <c r="H35">
        <v>0.5</v>
      </c>
      <c r="K35">
        <f t="shared" si="2"/>
        <v>0</v>
      </c>
      <c r="L35">
        <f t="shared" si="0"/>
        <v>0</v>
      </c>
      <c r="M35">
        <f t="shared" si="3"/>
        <v>0</v>
      </c>
      <c r="N35">
        <f t="shared" si="4"/>
        <v>0</v>
      </c>
      <c r="O35">
        <f t="shared" si="5"/>
        <v>0</v>
      </c>
      <c r="P35">
        <f t="shared" si="6"/>
        <v>0.5</v>
      </c>
      <c r="Q35">
        <f t="shared" si="7"/>
        <v>0.5</v>
      </c>
      <c r="R35">
        <f t="shared" si="8"/>
        <v>-0.69314718055994529</v>
      </c>
      <c r="S35">
        <f t="shared" si="9"/>
        <v>-0.69314718055994529</v>
      </c>
      <c r="T35">
        <f t="shared" si="10"/>
        <v>0</v>
      </c>
      <c r="U35">
        <f t="shared" si="11"/>
        <v>-0.69314718055994529</v>
      </c>
    </row>
    <row r="36" spans="2:21" ht="18.75" x14ac:dyDescent="0.25">
      <c r="B36" s="131">
        <v>3.12</v>
      </c>
      <c r="C36" s="131">
        <v>23</v>
      </c>
      <c r="D36" s="131">
        <v>1</v>
      </c>
      <c r="E36" s="131">
        <v>0</v>
      </c>
      <c r="F36" s="131">
        <f t="shared" si="1"/>
        <v>1</v>
      </c>
      <c r="G36" s="131"/>
      <c r="H36">
        <v>0.5</v>
      </c>
      <c r="K36">
        <f t="shared" si="2"/>
        <v>0</v>
      </c>
      <c r="L36">
        <f t="shared" si="0"/>
        <v>0</v>
      </c>
      <c r="M36">
        <f t="shared" si="3"/>
        <v>0</v>
      </c>
      <c r="N36">
        <f t="shared" si="4"/>
        <v>0</v>
      </c>
      <c r="O36">
        <f t="shared" si="5"/>
        <v>0</v>
      </c>
      <c r="P36">
        <f t="shared" si="6"/>
        <v>0.5</v>
      </c>
      <c r="Q36">
        <f t="shared" si="7"/>
        <v>0.5</v>
      </c>
      <c r="R36">
        <f t="shared" si="8"/>
        <v>-0.69314718055994529</v>
      </c>
      <c r="S36">
        <f t="shared" si="9"/>
        <v>-0.69314718055994529</v>
      </c>
      <c r="T36">
        <f t="shared" si="10"/>
        <v>0</v>
      </c>
      <c r="U36">
        <f t="shared" si="11"/>
        <v>-0.69314718055994529</v>
      </c>
    </row>
    <row r="37" spans="2:21" ht="18.75" x14ac:dyDescent="0.25">
      <c r="B37" s="131">
        <v>3.16</v>
      </c>
      <c r="C37" s="131">
        <v>25</v>
      </c>
      <c r="D37" s="131">
        <v>1</v>
      </c>
      <c r="E37" s="131">
        <v>1</v>
      </c>
      <c r="F37" s="131">
        <f t="shared" si="1"/>
        <v>0</v>
      </c>
      <c r="G37" s="131"/>
      <c r="H37">
        <v>0.5</v>
      </c>
      <c r="K37">
        <f t="shared" si="2"/>
        <v>0</v>
      </c>
      <c r="L37">
        <f t="shared" si="0"/>
        <v>0</v>
      </c>
      <c r="M37">
        <f t="shared" si="3"/>
        <v>0</v>
      </c>
      <c r="N37">
        <f t="shared" si="4"/>
        <v>0</v>
      </c>
      <c r="O37">
        <f t="shared" si="5"/>
        <v>0</v>
      </c>
      <c r="P37">
        <f t="shared" si="6"/>
        <v>0.5</v>
      </c>
      <c r="Q37">
        <f t="shared" si="7"/>
        <v>0.5</v>
      </c>
      <c r="R37">
        <f t="shared" si="8"/>
        <v>-0.69314718055994529</v>
      </c>
      <c r="S37">
        <f t="shared" si="9"/>
        <v>-0.69314718055994529</v>
      </c>
      <c r="T37">
        <f t="shared" si="10"/>
        <v>-0.69314718055994529</v>
      </c>
      <c r="U37">
        <f t="shared" si="11"/>
        <v>0</v>
      </c>
    </row>
    <row r="38" spans="2:21" ht="18.75" x14ac:dyDescent="0.25">
      <c r="B38" s="131">
        <v>2.06</v>
      </c>
      <c r="C38" s="131">
        <v>22</v>
      </c>
      <c r="D38" s="131">
        <v>1</v>
      </c>
      <c r="E38" s="131">
        <v>0</v>
      </c>
      <c r="F38" s="131">
        <f t="shared" si="1"/>
        <v>1</v>
      </c>
      <c r="G38" s="131"/>
      <c r="H38">
        <v>0.5</v>
      </c>
      <c r="K38">
        <f t="shared" si="2"/>
        <v>0</v>
      </c>
      <c r="L38">
        <f t="shared" si="0"/>
        <v>0</v>
      </c>
      <c r="M38">
        <f t="shared" si="3"/>
        <v>0</v>
      </c>
      <c r="N38">
        <f t="shared" si="4"/>
        <v>0</v>
      </c>
      <c r="O38">
        <f t="shared" si="5"/>
        <v>0</v>
      </c>
      <c r="P38">
        <f t="shared" si="6"/>
        <v>0.5</v>
      </c>
      <c r="Q38">
        <f t="shared" si="7"/>
        <v>0.5</v>
      </c>
      <c r="R38">
        <f t="shared" si="8"/>
        <v>-0.69314718055994529</v>
      </c>
      <c r="S38">
        <f t="shared" si="9"/>
        <v>-0.69314718055994529</v>
      </c>
      <c r="T38">
        <f t="shared" si="10"/>
        <v>0</v>
      </c>
      <c r="U38">
        <f t="shared" si="11"/>
        <v>-0.69314718055994529</v>
      </c>
    </row>
    <row r="39" spans="2:21" ht="18.75" x14ac:dyDescent="0.25">
      <c r="B39" s="131">
        <v>3.62</v>
      </c>
      <c r="C39" s="131">
        <v>28</v>
      </c>
      <c r="D39" s="131">
        <v>1</v>
      </c>
      <c r="E39" s="131">
        <v>1</v>
      </c>
      <c r="F39" s="131">
        <f t="shared" si="1"/>
        <v>0</v>
      </c>
      <c r="G39" s="131"/>
      <c r="H39">
        <v>0.5</v>
      </c>
      <c r="K39">
        <f t="shared" si="2"/>
        <v>0</v>
      </c>
      <c r="L39">
        <f t="shared" si="0"/>
        <v>0</v>
      </c>
      <c r="M39">
        <f t="shared" si="3"/>
        <v>0</v>
      </c>
      <c r="N39">
        <f t="shared" si="4"/>
        <v>0</v>
      </c>
      <c r="O39">
        <f t="shared" si="5"/>
        <v>0</v>
      </c>
      <c r="P39">
        <f t="shared" si="6"/>
        <v>0.5</v>
      </c>
      <c r="Q39">
        <f t="shared" si="7"/>
        <v>0.5</v>
      </c>
      <c r="R39">
        <f t="shared" si="8"/>
        <v>-0.69314718055994529</v>
      </c>
      <c r="S39">
        <f t="shared" si="9"/>
        <v>-0.69314718055994529</v>
      </c>
      <c r="T39">
        <f t="shared" si="10"/>
        <v>-0.69314718055994529</v>
      </c>
      <c r="U39">
        <f t="shared" si="11"/>
        <v>0</v>
      </c>
    </row>
    <row r="40" spans="2:21" ht="18.75" x14ac:dyDescent="0.25">
      <c r="B40" s="131">
        <v>2.89</v>
      </c>
      <c r="C40" s="131">
        <v>14</v>
      </c>
      <c r="D40" s="131">
        <v>1</v>
      </c>
      <c r="E40" s="131">
        <v>0</v>
      </c>
      <c r="F40" s="131">
        <f t="shared" si="1"/>
        <v>1</v>
      </c>
      <c r="G40" s="131"/>
      <c r="H40">
        <v>0.5</v>
      </c>
      <c r="K40">
        <f t="shared" si="2"/>
        <v>0</v>
      </c>
      <c r="L40">
        <f t="shared" si="0"/>
        <v>0</v>
      </c>
      <c r="M40">
        <f t="shared" si="3"/>
        <v>0</v>
      </c>
      <c r="N40">
        <f t="shared" si="4"/>
        <v>0</v>
      </c>
      <c r="O40">
        <f t="shared" si="5"/>
        <v>0</v>
      </c>
      <c r="P40">
        <f t="shared" si="6"/>
        <v>0.5</v>
      </c>
      <c r="Q40">
        <f t="shared" si="7"/>
        <v>0.5</v>
      </c>
      <c r="R40">
        <f t="shared" si="8"/>
        <v>-0.69314718055994529</v>
      </c>
      <c r="S40">
        <f t="shared" si="9"/>
        <v>-0.69314718055994529</v>
      </c>
      <c r="T40">
        <f t="shared" si="10"/>
        <v>0</v>
      </c>
      <c r="U40">
        <f t="shared" si="11"/>
        <v>-0.69314718055994529</v>
      </c>
    </row>
    <row r="41" spans="2:21" ht="18.75" x14ac:dyDescent="0.25">
      <c r="B41" s="131">
        <v>3.51</v>
      </c>
      <c r="C41" s="131">
        <v>26</v>
      </c>
      <c r="D41" s="131">
        <v>1</v>
      </c>
      <c r="E41" s="131">
        <v>0</v>
      </c>
      <c r="F41" s="131">
        <f t="shared" si="1"/>
        <v>1</v>
      </c>
      <c r="G41" s="131"/>
      <c r="H41">
        <v>0.5</v>
      </c>
      <c r="K41">
        <f t="shared" si="2"/>
        <v>0</v>
      </c>
      <c r="L41">
        <f t="shared" si="0"/>
        <v>0</v>
      </c>
      <c r="M41">
        <f t="shared" si="3"/>
        <v>0</v>
      </c>
      <c r="N41">
        <f t="shared" si="4"/>
        <v>0</v>
      </c>
      <c r="O41">
        <f t="shared" si="5"/>
        <v>0</v>
      </c>
      <c r="P41">
        <f t="shared" si="6"/>
        <v>0.5</v>
      </c>
      <c r="Q41">
        <f t="shared" si="7"/>
        <v>0.5</v>
      </c>
      <c r="R41">
        <f t="shared" si="8"/>
        <v>-0.69314718055994529</v>
      </c>
      <c r="S41">
        <f t="shared" si="9"/>
        <v>-0.69314718055994529</v>
      </c>
      <c r="T41">
        <f t="shared" si="10"/>
        <v>0</v>
      </c>
      <c r="U41">
        <f t="shared" si="11"/>
        <v>-0.69314718055994529</v>
      </c>
    </row>
    <row r="42" spans="2:21" ht="18.75" x14ac:dyDescent="0.25">
      <c r="B42" s="131">
        <v>3.54</v>
      </c>
      <c r="C42" s="131">
        <v>24</v>
      </c>
      <c r="D42" s="131">
        <v>1</v>
      </c>
      <c r="E42" s="131">
        <v>1</v>
      </c>
      <c r="F42" s="131">
        <f t="shared" si="1"/>
        <v>0</v>
      </c>
      <c r="G42" s="131"/>
      <c r="H42">
        <v>0.5</v>
      </c>
      <c r="K42">
        <f t="shared" si="2"/>
        <v>0</v>
      </c>
      <c r="L42">
        <f t="shared" si="0"/>
        <v>0</v>
      </c>
      <c r="M42">
        <f t="shared" si="3"/>
        <v>0</v>
      </c>
      <c r="N42">
        <f t="shared" si="4"/>
        <v>0</v>
      </c>
      <c r="O42">
        <f t="shared" si="5"/>
        <v>0</v>
      </c>
      <c r="P42">
        <f t="shared" si="6"/>
        <v>0.5</v>
      </c>
      <c r="Q42">
        <f t="shared" si="7"/>
        <v>0.5</v>
      </c>
      <c r="R42">
        <f t="shared" si="8"/>
        <v>-0.69314718055994529</v>
      </c>
      <c r="S42">
        <f t="shared" si="9"/>
        <v>-0.69314718055994529</v>
      </c>
      <c r="T42">
        <f t="shared" si="10"/>
        <v>-0.69314718055994529</v>
      </c>
      <c r="U42">
        <f t="shared" si="11"/>
        <v>0</v>
      </c>
    </row>
    <row r="43" spans="2:21" ht="18.75" x14ac:dyDescent="0.25">
      <c r="B43" s="131">
        <v>2.83</v>
      </c>
      <c r="C43" s="131">
        <v>27</v>
      </c>
      <c r="D43" s="131">
        <v>1</v>
      </c>
      <c r="E43" s="131">
        <v>1</v>
      </c>
      <c r="F43" s="131">
        <f t="shared" si="1"/>
        <v>0</v>
      </c>
      <c r="G43" s="131"/>
      <c r="H43">
        <v>0.5</v>
      </c>
      <c r="K43">
        <f t="shared" si="2"/>
        <v>0</v>
      </c>
      <c r="L43">
        <f t="shared" si="0"/>
        <v>0</v>
      </c>
      <c r="M43">
        <f t="shared" si="3"/>
        <v>0</v>
      </c>
      <c r="N43">
        <f t="shared" si="4"/>
        <v>0</v>
      </c>
      <c r="O43">
        <f t="shared" si="5"/>
        <v>0</v>
      </c>
      <c r="P43">
        <f t="shared" si="6"/>
        <v>0.5</v>
      </c>
      <c r="Q43">
        <f t="shared" si="7"/>
        <v>0.5</v>
      </c>
      <c r="R43">
        <f t="shared" si="8"/>
        <v>-0.69314718055994529</v>
      </c>
      <c r="S43">
        <f t="shared" si="9"/>
        <v>-0.69314718055994529</v>
      </c>
      <c r="T43">
        <f t="shared" si="10"/>
        <v>-0.69314718055994529</v>
      </c>
      <c r="U43">
        <f t="shared" si="11"/>
        <v>0</v>
      </c>
    </row>
    <row r="44" spans="2:21" ht="18.75" x14ac:dyDescent="0.25">
      <c r="B44" s="131">
        <v>3.39</v>
      </c>
      <c r="C44" s="131">
        <v>17</v>
      </c>
      <c r="D44" s="131">
        <v>1</v>
      </c>
      <c r="E44" s="131">
        <v>1</v>
      </c>
      <c r="F44" s="131">
        <f t="shared" si="1"/>
        <v>0</v>
      </c>
      <c r="G44" s="131"/>
      <c r="H44">
        <v>0.5</v>
      </c>
      <c r="K44">
        <f t="shared" si="2"/>
        <v>0</v>
      </c>
      <c r="L44">
        <f t="shared" si="0"/>
        <v>0</v>
      </c>
      <c r="M44">
        <f t="shared" si="3"/>
        <v>0</v>
      </c>
      <c r="N44">
        <f t="shared" si="4"/>
        <v>0</v>
      </c>
      <c r="O44">
        <f t="shared" si="5"/>
        <v>0</v>
      </c>
      <c r="P44">
        <f t="shared" si="6"/>
        <v>0.5</v>
      </c>
      <c r="Q44">
        <f t="shared" si="7"/>
        <v>0.5</v>
      </c>
      <c r="R44">
        <f t="shared" si="8"/>
        <v>-0.69314718055994529</v>
      </c>
      <c r="S44">
        <f t="shared" si="9"/>
        <v>-0.69314718055994529</v>
      </c>
      <c r="T44">
        <f t="shared" si="10"/>
        <v>-0.69314718055994529</v>
      </c>
      <c r="U44">
        <f t="shared" si="11"/>
        <v>0</v>
      </c>
    </row>
    <row r="45" spans="2:21" ht="18.75" x14ac:dyDescent="0.25">
      <c r="B45" s="131">
        <v>2.67</v>
      </c>
      <c r="C45" s="131">
        <v>24</v>
      </c>
      <c r="D45" s="131">
        <v>1</v>
      </c>
      <c r="E45" s="131">
        <v>0</v>
      </c>
      <c r="F45" s="131">
        <f t="shared" si="1"/>
        <v>1</v>
      </c>
      <c r="G45" s="131"/>
      <c r="H45">
        <v>0.5</v>
      </c>
      <c r="K45">
        <f t="shared" si="2"/>
        <v>0</v>
      </c>
      <c r="L45">
        <f t="shared" si="0"/>
        <v>0</v>
      </c>
      <c r="M45">
        <f t="shared" si="3"/>
        <v>0</v>
      </c>
      <c r="N45">
        <f t="shared" si="4"/>
        <v>0</v>
      </c>
      <c r="O45">
        <f t="shared" si="5"/>
        <v>0</v>
      </c>
      <c r="P45">
        <f t="shared" si="6"/>
        <v>0.5</v>
      </c>
      <c r="Q45">
        <f t="shared" si="7"/>
        <v>0.5</v>
      </c>
      <c r="R45">
        <f t="shared" si="8"/>
        <v>-0.69314718055994529</v>
      </c>
      <c r="S45">
        <f t="shared" si="9"/>
        <v>-0.69314718055994529</v>
      </c>
      <c r="T45">
        <f t="shared" si="10"/>
        <v>0</v>
      </c>
      <c r="U45">
        <f t="shared" si="11"/>
        <v>-0.69314718055994529</v>
      </c>
    </row>
    <row r="46" spans="2:21" ht="18.75" x14ac:dyDescent="0.25">
      <c r="B46" s="131">
        <v>3.65</v>
      </c>
      <c r="C46" s="131">
        <v>21</v>
      </c>
      <c r="D46" s="131">
        <v>1</v>
      </c>
      <c r="E46" s="131">
        <v>1</v>
      </c>
      <c r="F46" s="131">
        <f t="shared" si="1"/>
        <v>0</v>
      </c>
      <c r="G46" s="131"/>
      <c r="H46">
        <v>0.5</v>
      </c>
      <c r="K46">
        <f t="shared" si="2"/>
        <v>0</v>
      </c>
      <c r="L46">
        <f t="shared" si="0"/>
        <v>0</v>
      </c>
      <c r="M46">
        <f t="shared" si="3"/>
        <v>0</v>
      </c>
      <c r="N46">
        <f t="shared" si="4"/>
        <v>0</v>
      </c>
      <c r="O46">
        <f t="shared" si="5"/>
        <v>0</v>
      </c>
      <c r="P46">
        <f t="shared" si="6"/>
        <v>0.5</v>
      </c>
      <c r="Q46">
        <f t="shared" si="7"/>
        <v>0.5</v>
      </c>
      <c r="R46">
        <f t="shared" si="8"/>
        <v>-0.69314718055994529</v>
      </c>
      <c r="S46">
        <f t="shared" si="9"/>
        <v>-0.69314718055994529</v>
      </c>
      <c r="T46">
        <f t="shared" si="10"/>
        <v>-0.69314718055994529</v>
      </c>
      <c r="U46">
        <f t="shared" si="11"/>
        <v>0</v>
      </c>
    </row>
    <row r="47" spans="2:21" ht="18.75" x14ac:dyDescent="0.25">
      <c r="B47" s="131">
        <v>4</v>
      </c>
      <c r="C47" s="131">
        <v>23</v>
      </c>
      <c r="D47" s="131">
        <v>1</v>
      </c>
      <c r="E47" s="131">
        <v>1</v>
      </c>
      <c r="F47" s="131">
        <f t="shared" si="1"/>
        <v>0</v>
      </c>
      <c r="G47" s="131"/>
      <c r="H47">
        <v>0.5</v>
      </c>
      <c r="K47">
        <f t="shared" si="2"/>
        <v>0</v>
      </c>
      <c r="L47">
        <f t="shared" si="0"/>
        <v>0</v>
      </c>
      <c r="M47">
        <f t="shared" si="3"/>
        <v>0</v>
      </c>
      <c r="N47">
        <f t="shared" si="4"/>
        <v>0</v>
      </c>
      <c r="O47">
        <f t="shared" si="5"/>
        <v>0</v>
      </c>
      <c r="P47">
        <f t="shared" si="6"/>
        <v>0.5</v>
      </c>
      <c r="Q47">
        <f t="shared" si="7"/>
        <v>0.5</v>
      </c>
      <c r="R47">
        <f t="shared" si="8"/>
        <v>-0.69314718055994529</v>
      </c>
      <c r="S47">
        <f t="shared" si="9"/>
        <v>-0.69314718055994529</v>
      </c>
      <c r="T47">
        <f t="shared" si="10"/>
        <v>-0.69314718055994529</v>
      </c>
      <c r="U47">
        <f t="shared" si="11"/>
        <v>0</v>
      </c>
    </row>
    <row r="48" spans="2:21" ht="18.75" x14ac:dyDescent="0.25">
      <c r="B48" s="131">
        <v>3.1</v>
      </c>
      <c r="C48" s="131">
        <v>21</v>
      </c>
      <c r="D48" s="131">
        <v>1</v>
      </c>
      <c r="E48" s="131">
        <v>0</v>
      </c>
      <c r="F48" s="131">
        <f t="shared" si="1"/>
        <v>1</v>
      </c>
      <c r="G48" s="131"/>
      <c r="H48">
        <v>0.5</v>
      </c>
      <c r="K48">
        <f t="shared" si="2"/>
        <v>0</v>
      </c>
      <c r="L48">
        <f t="shared" si="0"/>
        <v>0</v>
      </c>
      <c r="M48">
        <f t="shared" si="3"/>
        <v>0</v>
      </c>
      <c r="N48">
        <f t="shared" si="4"/>
        <v>0</v>
      </c>
      <c r="O48">
        <f t="shared" si="5"/>
        <v>0</v>
      </c>
      <c r="P48">
        <f t="shared" si="6"/>
        <v>0.5</v>
      </c>
      <c r="Q48">
        <f t="shared" si="7"/>
        <v>0.5</v>
      </c>
      <c r="R48">
        <f t="shared" si="8"/>
        <v>-0.69314718055994529</v>
      </c>
      <c r="S48">
        <f t="shared" si="9"/>
        <v>-0.69314718055994529</v>
      </c>
      <c r="T48">
        <f t="shared" si="10"/>
        <v>0</v>
      </c>
      <c r="U48">
        <f t="shared" si="11"/>
        <v>-0.69314718055994529</v>
      </c>
    </row>
    <row r="49" spans="1:21" ht="18.75" x14ac:dyDescent="0.25">
      <c r="B49" s="131">
        <v>2.39</v>
      </c>
      <c r="C49" s="131">
        <v>19</v>
      </c>
      <c r="D49" s="131">
        <v>1</v>
      </c>
      <c r="E49" s="131">
        <v>1</v>
      </c>
      <c r="F49" s="131">
        <f t="shared" si="1"/>
        <v>0</v>
      </c>
      <c r="G49" s="131"/>
      <c r="H49">
        <v>0.5</v>
      </c>
      <c r="K49">
        <f t="shared" si="2"/>
        <v>0</v>
      </c>
      <c r="L49">
        <f t="shared" si="0"/>
        <v>0</v>
      </c>
      <c r="M49">
        <f t="shared" si="3"/>
        <v>0</v>
      </c>
      <c r="N49">
        <f t="shared" si="4"/>
        <v>0</v>
      </c>
      <c r="O49">
        <f t="shared" si="5"/>
        <v>0</v>
      </c>
      <c r="P49">
        <f>EXP(O49)/(1+EXP(N49))</f>
        <v>0.5</v>
      </c>
      <c r="Q49">
        <f>1-P49</f>
        <v>0.5</v>
      </c>
      <c r="R49">
        <f t="shared" si="8"/>
        <v>-0.69314718055994529</v>
      </c>
      <c r="S49">
        <f t="shared" si="9"/>
        <v>-0.69314718055994529</v>
      </c>
      <c r="T49">
        <f t="shared" si="10"/>
        <v>-0.69314718055994529</v>
      </c>
      <c r="U49">
        <f t="shared" si="11"/>
        <v>0</v>
      </c>
    </row>
    <row r="50" spans="1:21" x14ac:dyDescent="0.25">
      <c r="S50" t="s">
        <v>280</v>
      </c>
      <c r="T50">
        <f>SUM(T18:T49)</f>
        <v>-7.6246189861593985</v>
      </c>
      <c r="U50">
        <f>SUM(U18:U49)</f>
        <v>-14.556090791758852</v>
      </c>
    </row>
    <row r="51" spans="1:21" x14ac:dyDescent="0.25">
      <c r="T51">
        <f>SUM(T50:U50)</f>
        <v>-22.180709777918249</v>
      </c>
    </row>
    <row r="52" spans="1:21" x14ac:dyDescent="0.25">
      <c r="A52" t="s">
        <v>281</v>
      </c>
      <c r="B52" t="s">
        <v>2</v>
      </c>
      <c r="C52" t="s">
        <v>4</v>
      </c>
      <c r="D52" t="s">
        <v>6</v>
      </c>
      <c r="E52" t="s">
        <v>211</v>
      </c>
      <c r="F52" t="s">
        <v>271</v>
      </c>
      <c r="G52" t="s">
        <v>282</v>
      </c>
      <c r="H52" t="s">
        <v>283</v>
      </c>
      <c r="I52" t="s">
        <v>284</v>
      </c>
      <c r="J52" t="s">
        <v>285</v>
      </c>
    </row>
    <row r="53" spans="1:21" ht="18.75" x14ac:dyDescent="0.25">
      <c r="B53" s="131">
        <v>2.66</v>
      </c>
      <c r="C53" s="131">
        <v>20</v>
      </c>
      <c r="D53" s="131">
        <v>0</v>
      </c>
      <c r="E53" s="131">
        <v>0</v>
      </c>
      <c r="F53">
        <v>0.5</v>
      </c>
      <c r="G53">
        <f>E53-F53</f>
        <v>-0.5</v>
      </c>
      <c r="H53">
        <f>G53*B53</f>
        <v>-1.33</v>
      </c>
      <c r="I53">
        <f>G53*C53</f>
        <v>-10</v>
      </c>
      <c r="J53">
        <f>G53*D53</f>
        <v>0</v>
      </c>
    </row>
    <row r="54" spans="1:21" ht="18.75" x14ac:dyDescent="0.25">
      <c r="B54" s="131">
        <v>2.89</v>
      </c>
      <c r="C54" s="131">
        <v>22</v>
      </c>
      <c r="D54" s="131">
        <v>0</v>
      </c>
      <c r="E54" s="131">
        <v>0</v>
      </c>
      <c r="F54">
        <v>0.5</v>
      </c>
      <c r="G54">
        <f t="shared" ref="G54:G84" si="12">E54-F54</f>
        <v>-0.5</v>
      </c>
      <c r="H54">
        <f t="shared" ref="H54:H84" si="13">G54*B54</f>
        <v>-1.4450000000000001</v>
      </c>
      <c r="I54">
        <f t="shared" ref="I54:I84" si="14">G54*C54</f>
        <v>-11</v>
      </c>
      <c r="J54">
        <f t="shared" ref="J54:J84" si="15">G54*D54</f>
        <v>0</v>
      </c>
    </row>
    <row r="55" spans="1:21" ht="18.75" x14ac:dyDescent="0.25">
      <c r="B55" s="131">
        <v>3.28</v>
      </c>
      <c r="C55" s="131">
        <v>24</v>
      </c>
      <c r="D55" s="131">
        <v>0</v>
      </c>
      <c r="E55" s="131">
        <v>0</v>
      </c>
      <c r="F55">
        <v>0.5</v>
      </c>
      <c r="G55">
        <f t="shared" si="12"/>
        <v>-0.5</v>
      </c>
      <c r="H55">
        <f t="shared" si="13"/>
        <v>-1.64</v>
      </c>
      <c r="I55">
        <f t="shared" si="14"/>
        <v>-12</v>
      </c>
      <c r="J55">
        <f t="shared" si="15"/>
        <v>0</v>
      </c>
    </row>
    <row r="56" spans="1:21" ht="18.75" x14ac:dyDescent="0.25">
      <c r="B56" s="131">
        <v>2.92</v>
      </c>
      <c r="C56" s="131">
        <v>12</v>
      </c>
      <c r="D56" s="131">
        <v>0</v>
      </c>
      <c r="E56" s="131">
        <v>0</v>
      </c>
      <c r="F56">
        <v>0.5</v>
      </c>
      <c r="G56">
        <f t="shared" si="12"/>
        <v>-0.5</v>
      </c>
      <c r="H56">
        <f t="shared" si="13"/>
        <v>-1.46</v>
      </c>
      <c r="I56">
        <f t="shared" si="14"/>
        <v>-6</v>
      </c>
      <c r="J56">
        <f t="shared" si="15"/>
        <v>0</v>
      </c>
    </row>
    <row r="57" spans="1:21" ht="18.75" x14ac:dyDescent="0.25">
      <c r="B57" s="131">
        <v>4</v>
      </c>
      <c r="C57" s="131">
        <v>21</v>
      </c>
      <c r="D57" s="131">
        <v>0</v>
      </c>
      <c r="E57" s="131">
        <v>1</v>
      </c>
      <c r="F57">
        <v>0.5</v>
      </c>
      <c r="G57">
        <f t="shared" si="12"/>
        <v>0.5</v>
      </c>
      <c r="H57">
        <f t="shared" si="13"/>
        <v>2</v>
      </c>
      <c r="I57">
        <f t="shared" si="14"/>
        <v>10.5</v>
      </c>
      <c r="J57">
        <f t="shared" si="15"/>
        <v>0</v>
      </c>
    </row>
    <row r="58" spans="1:21" ht="18.75" x14ac:dyDescent="0.25">
      <c r="B58" s="131">
        <v>2.56</v>
      </c>
      <c r="C58" s="131">
        <v>17</v>
      </c>
      <c r="D58" s="131">
        <v>0</v>
      </c>
      <c r="E58" s="131">
        <v>0</v>
      </c>
      <c r="F58">
        <v>0.5</v>
      </c>
      <c r="G58">
        <f t="shared" si="12"/>
        <v>-0.5</v>
      </c>
      <c r="H58">
        <f t="shared" si="13"/>
        <v>-1.28</v>
      </c>
      <c r="I58">
        <f t="shared" si="14"/>
        <v>-8.5</v>
      </c>
      <c r="J58">
        <f t="shared" si="15"/>
        <v>0</v>
      </c>
    </row>
    <row r="59" spans="1:21" ht="18.75" x14ac:dyDescent="0.25">
      <c r="B59" s="131">
        <v>2.76</v>
      </c>
      <c r="C59" s="131">
        <v>17</v>
      </c>
      <c r="D59" s="131">
        <v>0</v>
      </c>
      <c r="E59" s="131">
        <v>0</v>
      </c>
      <c r="F59">
        <v>0.5</v>
      </c>
      <c r="G59">
        <f t="shared" si="12"/>
        <v>-0.5</v>
      </c>
      <c r="H59">
        <f t="shared" si="13"/>
        <v>-1.38</v>
      </c>
      <c r="I59">
        <f t="shared" si="14"/>
        <v>-8.5</v>
      </c>
      <c r="J59">
        <f t="shared" si="15"/>
        <v>0</v>
      </c>
    </row>
    <row r="60" spans="1:21" ht="18.75" x14ac:dyDescent="0.25">
      <c r="B60" s="131">
        <v>2.87</v>
      </c>
      <c r="C60" s="131">
        <v>21</v>
      </c>
      <c r="D60" s="131">
        <v>0</v>
      </c>
      <c r="E60" s="131">
        <v>0</v>
      </c>
      <c r="F60">
        <v>0.5</v>
      </c>
      <c r="G60">
        <f t="shared" si="12"/>
        <v>-0.5</v>
      </c>
      <c r="H60">
        <f t="shared" si="13"/>
        <v>-1.4350000000000001</v>
      </c>
      <c r="I60">
        <f t="shared" si="14"/>
        <v>-10.5</v>
      </c>
      <c r="J60">
        <f t="shared" si="15"/>
        <v>0</v>
      </c>
    </row>
    <row r="61" spans="1:21" ht="18.75" x14ac:dyDescent="0.25">
      <c r="B61" s="131">
        <v>3.03</v>
      </c>
      <c r="C61" s="131">
        <v>25</v>
      </c>
      <c r="D61" s="131">
        <v>0</v>
      </c>
      <c r="E61" s="131">
        <v>0</v>
      </c>
      <c r="F61">
        <v>0.5</v>
      </c>
      <c r="G61">
        <f t="shared" si="12"/>
        <v>-0.5</v>
      </c>
      <c r="H61">
        <f t="shared" si="13"/>
        <v>-1.5149999999999999</v>
      </c>
      <c r="I61">
        <f t="shared" si="14"/>
        <v>-12.5</v>
      </c>
      <c r="J61">
        <f t="shared" si="15"/>
        <v>0</v>
      </c>
    </row>
    <row r="62" spans="1:21" ht="18.75" x14ac:dyDescent="0.25">
      <c r="B62" s="131">
        <v>3.92</v>
      </c>
      <c r="C62" s="131">
        <v>29</v>
      </c>
      <c r="D62" s="131">
        <v>0</v>
      </c>
      <c r="E62" s="131">
        <v>1</v>
      </c>
      <c r="F62">
        <v>0.5</v>
      </c>
      <c r="G62">
        <f t="shared" si="12"/>
        <v>0.5</v>
      </c>
      <c r="H62">
        <f t="shared" si="13"/>
        <v>1.96</v>
      </c>
      <c r="I62">
        <f t="shared" si="14"/>
        <v>14.5</v>
      </c>
      <c r="J62">
        <f t="shared" si="15"/>
        <v>0</v>
      </c>
    </row>
    <row r="63" spans="1:21" ht="18.75" x14ac:dyDescent="0.25">
      <c r="B63" s="131">
        <v>2.63</v>
      </c>
      <c r="C63" s="131">
        <v>20</v>
      </c>
      <c r="D63" s="131">
        <v>0</v>
      </c>
      <c r="E63" s="131">
        <v>0</v>
      </c>
      <c r="F63">
        <v>0.5</v>
      </c>
      <c r="G63">
        <f t="shared" si="12"/>
        <v>-0.5</v>
      </c>
      <c r="H63">
        <f t="shared" si="13"/>
        <v>-1.3149999999999999</v>
      </c>
      <c r="I63">
        <f t="shared" si="14"/>
        <v>-10</v>
      </c>
      <c r="J63">
        <f t="shared" si="15"/>
        <v>0</v>
      </c>
    </row>
    <row r="64" spans="1:21" ht="18.75" x14ac:dyDescent="0.25">
      <c r="B64" s="131">
        <v>3.32</v>
      </c>
      <c r="C64" s="131">
        <v>23</v>
      </c>
      <c r="D64" s="131">
        <v>0</v>
      </c>
      <c r="E64" s="131">
        <v>0</v>
      </c>
      <c r="F64">
        <v>0.5</v>
      </c>
      <c r="G64">
        <f t="shared" si="12"/>
        <v>-0.5</v>
      </c>
      <c r="H64">
        <f t="shared" si="13"/>
        <v>-1.66</v>
      </c>
      <c r="I64">
        <f t="shared" si="14"/>
        <v>-11.5</v>
      </c>
      <c r="J64">
        <f t="shared" si="15"/>
        <v>0</v>
      </c>
    </row>
    <row r="65" spans="2:10" ht="18.75" x14ac:dyDescent="0.25">
      <c r="B65" s="131">
        <v>3.57</v>
      </c>
      <c r="C65" s="131">
        <v>23</v>
      </c>
      <c r="D65" s="131">
        <v>0</v>
      </c>
      <c r="E65" s="131">
        <v>0</v>
      </c>
      <c r="F65">
        <v>0.5</v>
      </c>
      <c r="G65">
        <f t="shared" si="12"/>
        <v>-0.5</v>
      </c>
      <c r="H65">
        <f t="shared" si="13"/>
        <v>-1.7849999999999999</v>
      </c>
      <c r="I65">
        <f t="shared" si="14"/>
        <v>-11.5</v>
      </c>
      <c r="J65">
        <f t="shared" si="15"/>
        <v>0</v>
      </c>
    </row>
    <row r="66" spans="2:10" ht="18.75" x14ac:dyDescent="0.25">
      <c r="B66" s="131">
        <v>3.26</v>
      </c>
      <c r="C66" s="131">
        <v>25</v>
      </c>
      <c r="D66" s="131">
        <v>0</v>
      </c>
      <c r="E66" s="131">
        <v>1</v>
      </c>
      <c r="F66">
        <v>0.5</v>
      </c>
      <c r="G66">
        <f t="shared" si="12"/>
        <v>0.5</v>
      </c>
      <c r="H66">
        <f t="shared" si="13"/>
        <v>1.63</v>
      </c>
      <c r="I66">
        <f t="shared" si="14"/>
        <v>12.5</v>
      </c>
      <c r="J66">
        <f t="shared" si="15"/>
        <v>0</v>
      </c>
    </row>
    <row r="67" spans="2:10" ht="18.75" x14ac:dyDescent="0.25">
      <c r="B67" s="131">
        <v>3.53</v>
      </c>
      <c r="C67" s="131">
        <v>26</v>
      </c>
      <c r="D67" s="131">
        <v>0</v>
      </c>
      <c r="E67" s="131">
        <v>0</v>
      </c>
      <c r="F67">
        <v>0.5</v>
      </c>
      <c r="G67">
        <f t="shared" si="12"/>
        <v>-0.5</v>
      </c>
      <c r="H67">
        <f t="shared" si="13"/>
        <v>-1.7649999999999999</v>
      </c>
      <c r="I67">
        <f t="shared" si="14"/>
        <v>-13</v>
      </c>
      <c r="J67">
        <f t="shared" si="15"/>
        <v>0</v>
      </c>
    </row>
    <row r="68" spans="2:10" ht="18.75" x14ac:dyDescent="0.25">
      <c r="B68" s="131">
        <v>2.74</v>
      </c>
      <c r="C68" s="131">
        <v>19</v>
      </c>
      <c r="D68" s="131">
        <v>0</v>
      </c>
      <c r="E68" s="131">
        <v>0</v>
      </c>
      <c r="F68">
        <v>0.5</v>
      </c>
      <c r="G68">
        <f t="shared" si="12"/>
        <v>-0.5</v>
      </c>
      <c r="H68">
        <f t="shared" si="13"/>
        <v>-1.37</v>
      </c>
      <c r="I68">
        <f t="shared" si="14"/>
        <v>-9.5</v>
      </c>
      <c r="J68">
        <f t="shared" si="15"/>
        <v>0</v>
      </c>
    </row>
    <row r="69" spans="2:10" ht="18.75" x14ac:dyDescent="0.25">
      <c r="B69" s="131">
        <v>2.75</v>
      </c>
      <c r="C69" s="131">
        <v>25</v>
      </c>
      <c r="D69" s="131">
        <v>0</v>
      </c>
      <c r="E69" s="131">
        <v>0</v>
      </c>
      <c r="F69">
        <v>0.5</v>
      </c>
      <c r="G69">
        <f t="shared" si="12"/>
        <v>-0.5</v>
      </c>
      <c r="H69">
        <f t="shared" si="13"/>
        <v>-1.375</v>
      </c>
      <c r="I69">
        <f t="shared" si="14"/>
        <v>-12.5</v>
      </c>
      <c r="J69">
        <f t="shared" si="15"/>
        <v>0</v>
      </c>
    </row>
    <row r="70" spans="2:10" ht="18.75" x14ac:dyDescent="0.25">
      <c r="B70" s="131">
        <v>2.83</v>
      </c>
      <c r="C70" s="131">
        <v>19</v>
      </c>
      <c r="D70" s="131">
        <v>0</v>
      </c>
      <c r="E70" s="131">
        <v>0</v>
      </c>
      <c r="F70">
        <v>0.5</v>
      </c>
      <c r="G70">
        <f t="shared" si="12"/>
        <v>-0.5</v>
      </c>
      <c r="H70">
        <f t="shared" si="13"/>
        <v>-1.415</v>
      </c>
      <c r="I70">
        <f t="shared" si="14"/>
        <v>-9.5</v>
      </c>
      <c r="J70">
        <f t="shared" si="15"/>
        <v>0</v>
      </c>
    </row>
    <row r="71" spans="2:10" ht="18.75" x14ac:dyDescent="0.25">
      <c r="B71" s="131">
        <v>3.12</v>
      </c>
      <c r="C71" s="131">
        <v>23</v>
      </c>
      <c r="D71" s="131">
        <v>1</v>
      </c>
      <c r="E71" s="131">
        <v>0</v>
      </c>
      <c r="F71">
        <v>0.5</v>
      </c>
      <c r="G71">
        <f t="shared" si="12"/>
        <v>-0.5</v>
      </c>
      <c r="H71">
        <f t="shared" si="13"/>
        <v>-1.56</v>
      </c>
      <c r="I71">
        <f t="shared" si="14"/>
        <v>-11.5</v>
      </c>
      <c r="J71">
        <f t="shared" si="15"/>
        <v>-0.5</v>
      </c>
    </row>
    <row r="72" spans="2:10" ht="18.75" x14ac:dyDescent="0.25">
      <c r="B72" s="131">
        <v>3.16</v>
      </c>
      <c r="C72" s="131">
        <v>25</v>
      </c>
      <c r="D72" s="131">
        <v>1</v>
      </c>
      <c r="E72" s="131">
        <v>1</v>
      </c>
      <c r="F72">
        <v>0.5</v>
      </c>
      <c r="G72">
        <f t="shared" si="12"/>
        <v>0.5</v>
      </c>
      <c r="H72">
        <f t="shared" si="13"/>
        <v>1.58</v>
      </c>
      <c r="I72">
        <f t="shared" si="14"/>
        <v>12.5</v>
      </c>
      <c r="J72">
        <f t="shared" si="15"/>
        <v>0.5</v>
      </c>
    </row>
    <row r="73" spans="2:10" ht="18.75" x14ac:dyDescent="0.25">
      <c r="B73" s="131">
        <v>2.06</v>
      </c>
      <c r="C73" s="131">
        <v>22</v>
      </c>
      <c r="D73" s="131">
        <v>1</v>
      </c>
      <c r="E73" s="131">
        <v>0</v>
      </c>
      <c r="F73">
        <v>0.5</v>
      </c>
      <c r="G73">
        <f t="shared" si="12"/>
        <v>-0.5</v>
      </c>
      <c r="H73">
        <f t="shared" si="13"/>
        <v>-1.03</v>
      </c>
      <c r="I73">
        <f t="shared" si="14"/>
        <v>-11</v>
      </c>
      <c r="J73">
        <f t="shared" si="15"/>
        <v>-0.5</v>
      </c>
    </row>
    <row r="74" spans="2:10" ht="18.75" x14ac:dyDescent="0.25">
      <c r="B74" s="131">
        <v>3.62</v>
      </c>
      <c r="C74" s="131">
        <v>28</v>
      </c>
      <c r="D74" s="131">
        <v>1</v>
      </c>
      <c r="E74" s="131">
        <v>1</v>
      </c>
      <c r="F74">
        <v>0.5</v>
      </c>
      <c r="G74">
        <f t="shared" si="12"/>
        <v>0.5</v>
      </c>
      <c r="H74">
        <f t="shared" si="13"/>
        <v>1.81</v>
      </c>
      <c r="I74">
        <f t="shared" si="14"/>
        <v>14</v>
      </c>
      <c r="J74">
        <f t="shared" si="15"/>
        <v>0.5</v>
      </c>
    </row>
    <row r="75" spans="2:10" ht="18.75" x14ac:dyDescent="0.25">
      <c r="B75" s="131">
        <v>2.89</v>
      </c>
      <c r="C75" s="131">
        <v>14</v>
      </c>
      <c r="D75" s="131">
        <v>1</v>
      </c>
      <c r="E75" s="131">
        <v>0</v>
      </c>
      <c r="F75">
        <v>0.5</v>
      </c>
      <c r="G75">
        <f t="shared" si="12"/>
        <v>-0.5</v>
      </c>
      <c r="H75">
        <f t="shared" si="13"/>
        <v>-1.4450000000000001</v>
      </c>
      <c r="I75">
        <f t="shared" si="14"/>
        <v>-7</v>
      </c>
      <c r="J75">
        <f t="shared" si="15"/>
        <v>-0.5</v>
      </c>
    </row>
    <row r="76" spans="2:10" ht="18.75" x14ac:dyDescent="0.25">
      <c r="B76" s="131">
        <v>3.51</v>
      </c>
      <c r="C76" s="131">
        <v>26</v>
      </c>
      <c r="D76" s="131">
        <v>1</v>
      </c>
      <c r="E76" s="131">
        <v>0</v>
      </c>
      <c r="F76">
        <v>0.5</v>
      </c>
      <c r="G76">
        <f t="shared" si="12"/>
        <v>-0.5</v>
      </c>
      <c r="H76">
        <f t="shared" si="13"/>
        <v>-1.7549999999999999</v>
      </c>
      <c r="I76">
        <f t="shared" si="14"/>
        <v>-13</v>
      </c>
      <c r="J76">
        <f t="shared" si="15"/>
        <v>-0.5</v>
      </c>
    </row>
    <row r="77" spans="2:10" ht="18.75" x14ac:dyDescent="0.25">
      <c r="B77" s="131">
        <v>3.54</v>
      </c>
      <c r="C77" s="131">
        <v>24</v>
      </c>
      <c r="D77" s="131">
        <v>1</v>
      </c>
      <c r="E77" s="131">
        <v>1</v>
      </c>
      <c r="F77">
        <v>0.5</v>
      </c>
      <c r="G77">
        <f t="shared" si="12"/>
        <v>0.5</v>
      </c>
      <c r="H77">
        <f t="shared" si="13"/>
        <v>1.77</v>
      </c>
      <c r="I77">
        <f t="shared" si="14"/>
        <v>12</v>
      </c>
      <c r="J77">
        <f t="shared" si="15"/>
        <v>0.5</v>
      </c>
    </row>
    <row r="78" spans="2:10" ht="18.75" x14ac:dyDescent="0.25">
      <c r="B78" s="131">
        <v>2.83</v>
      </c>
      <c r="C78" s="131">
        <v>27</v>
      </c>
      <c r="D78" s="131">
        <v>1</v>
      </c>
      <c r="E78" s="131">
        <v>1</v>
      </c>
      <c r="F78">
        <v>0.5</v>
      </c>
      <c r="G78">
        <f t="shared" si="12"/>
        <v>0.5</v>
      </c>
      <c r="H78">
        <f t="shared" si="13"/>
        <v>1.415</v>
      </c>
      <c r="I78">
        <f t="shared" si="14"/>
        <v>13.5</v>
      </c>
      <c r="J78">
        <f t="shared" si="15"/>
        <v>0.5</v>
      </c>
    </row>
    <row r="79" spans="2:10" ht="18.75" x14ac:dyDescent="0.25">
      <c r="B79" s="131">
        <v>3.39</v>
      </c>
      <c r="C79" s="131">
        <v>17</v>
      </c>
      <c r="D79" s="131">
        <v>1</v>
      </c>
      <c r="E79" s="131">
        <v>1</v>
      </c>
      <c r="F79">
        <v>0.5</v>
      </c>
      <c r="G79">
        <f t="shared" si="12"/>
        <v>0.5</v>
      </c>
      <c r="H79">
        <f t="shared" si="13"/>
        <v>1.6950000000000001</v>
      </c>
      <c r="I79">
        <f t="shared" si="14"/>
        <v>8.5</v>
      </c>
      <c r="J79">
        <f t="shared" si="15"/>
        <v>0.5</v>
      </c>
    </row>
    <row r="80" spans="2:10" ht="18.75" x14ac:dyDescent="0.25">
      <c r="B80" s="131">
        <v>2.67</v>
      </c>
      <c r="C80" s="131">
        <v>24</v>
      </c>
      <c r="D80" s="131">
        <v>1</v>
      </c>
      <c r="E80" s="131">
        <v>0</v>
      </c>
      <c r="F80">
        <v>0.5</v>
      </c>
      <c r="G80">
        <f t="shared" si="12"/>
        <v>-0.5</v>
      </c>
      <c r="H80">
        <f t="shared" si="13"/>
        <v>-1.335</v>
      </c>
      <c r="I80">
        <f t="shared" si="14"/>
        <v>-12</v>
      </c>
      <c r="J80">
        <f t="shared" si="15"/>
        <v>-0.5</v>
      </c>
    </row>
    <row r="81" spans="1:22" ht="18.75" x14ac:dyDescent="0.25">
      <c r="B81" s="131">
        <v>3.65</v>
      </c>
      <c r="C81" s="131">
        <v>21</v>
      </c>
      <c r="D81" s="131">
        <v>1</v>
      </c>
      <c r="E81" s="131">
        <v>1</v>
      </c>
      <c r="F81">
        <v>0.5</v>
      </c>
      <c r="G81">
        <f t="shared" si="12"/>
        <v>0.5</v>
      </c>
      <c r="H81">
        <f t="shared" si="13"/>
        <v>1.825</v>
      </c>
      <c r="I81">
        <f t="shared" si="14"/>
        <v>10.5</v>
      </c>
      <c r="J81">
        <f t="shared" si="15"/>
        <v>0.5</v>
      </c>
    </row>
    <row r="82" spans="1:22" ht="18.75" x14ac:dyDescent="0.25">
      <c r="B82" s="131">
        <v>4</v>
      </c>
      <c r="C82" s="131">
        <v>23</v>
      </c>
      <c r="D82" s="131">
        <v>1</v>
      </c>
      <c r="E82" s="131">
        <v>1</v>
      </c>
      <c r="F82">
        <v>0.5</v>
      </c>
      <c r="G82">
        <f t="shared" si="12"/>
        <v>0.5</v>
      </c>
      <c r="H82">
        <f t="shared" si="13"/>
        <v>2</v>
      </c>
      <c r="I82">
        <f t="shared" si="14"/>
        <v>11.5</v>
      </c>
      <c r="J82">
        <f t="shared" si="15"/>
        <v>0.5</v>
      </c>
    </row>
    <row r="83" spans="1:22" ht="18.75" x14ac:dyDescent="0.25">
      <c r="B83" s="131">
        <v>3.1</v>
      </c>
      <c r="C83" s="131">
        <v>21</v>
      </c>
      <c r="D83" s="131">
        <v>1</v>
      </c>
      <c r="E83" s="131">
        <v>0</v>
      </c>
      <c r="F83">
        <v>0.5</v>
      </c>
      <c r="G83">
        <f t="shared" si="12"/>
        <v>-0.5</v>
      </c>
      <c r="H83">
        <f t="shared" si="13"/>
        <v>-1.55</v>
      </c>
      <c r="I83">
        <f t="shared" si="14"/>
        <v>-10.5</v>
      </c>
      <c r="J83">
        <f t="shared" si="15"/>
        <v>-0.5</v>
      </c>
    </row>
    <row r="84" spans="1:22" ht="18.75" x14ac:dyDescent="0.25">
      <c r="B84" s="131">
        <v>2.39</v>
      </c>
      <c r="C84" s="131">
        <v>19</v>
      </c>
      <c r="D84" s="131">
        <v>1</v>
      </c>
      <c r="E84" s="131">
        <v>1</v>
      </c>
      <c r="F84">
        <v>0.5</v>
      </c>
      <c r="G84">
        <f t="shared" si="12"/>
        <v>0.5</v>
      </c>
      <c r="H84">
        <f t="shared" si="13"/>
        <v>1.1950000000000001</v>
      </c>
      <c r="I84">
        <f t="shared" si="14"/>
        <v>9.5</v>
      </c>
      <c r="J84">
        <f t="shared" si="15"/>
        <v>0.5</v>
      </c>
    </row>
    <row r="85" spans="1:22" x14ac:dyDescent="0.25">
      <c r="F85" t="s">
        <v>247</v>
      </c>
      <c r="G85">
        <f>SUM(G53:G84)</f>
        <v>-5</v>
      </c>
      <c r="H85">
        <f t="shared" ref="H85:J85" si="16">SUM(H53:H84)</f>
        <v>-11.965000000000003</v>
      </c>
      <c r="I85">
        <f t="shared" si="16"/>
        <v>-92</v>
      </c>
      <c r="J85">
        <f t="shared" si="16"/>
        <v>1</v>
      </c>
    </row>
    <row r="87" spans="1:22" ht="30" customHeight="1" x14ac:dyDescent="0.25">
      <c r="A87" t="s">
        <v>286</v>
      </c>
    </row>
    <row r="88" spans="1:22" x14ac:dyDescent="0.25">
      <c r="B88" t="s">
        <v>2</v>
      </c>
      <c r="C88" t="s">
        <v>4</v>
      </c>
      <c r="D88" t="s">
        <v>6</v>
      </c>
      <c r="E88" t="s">
        <v>287</v>
      </c>
      <c r="F88" t="s">
        <v>288</v>
      </c>
      <c r="G88" t="s">
        <v>289</v>
      </c>
      <c r="H88" t="s">
        <v>290</v>
      </c>
      <c r="I88" t="s">
        <v>291</v>
      </c>
      <c r="J88" t="s">
        <v>292</v>
      </c>
      <c r="K88" t="s">
        <v>271</v>
      </c>
      <c r="L88" t="s">
        <v>277</v>
      </c>
      <c r="M88" t="s">
        <v>293</v>
      </c>
      <c r="N88" t="s">
        <v>294</v>
      </c>
      <c r="O88" t="s">
        <v>295</v>
      </c>
      <c r="P88" t="s">
        <v>297</v>
      </c>
      <c r="Q88" t="s">
        <v>298</v>
      </c>
      <c r="R88" t="s">
        <v>296</v>
      </c>
      <c r="S88" t="s">
        <v>299</v>
      </c>
      <c r="T88" t="s">
        <v>300</v>
      </c>
      <c r="U88" t="s">
        <v>301</v>
      </c>
      <c r="V88" t="s">
        <v>302</v>
      </c>
    </row>
    <row r="89" spans="1:22" ht="18.75" x14ac:dyDescent="0.25">
      <c r="B89" s="131">
        <v>2.66</v>
      </c>
      <c r="C89" s="131">
        <v>20</v>
      </c>
      <c r="D89" s="131">
        <v>0</v>
      </c>
      <c r="E89">
        <f>B89*B89</f>
        <v>7.0756000000000006</v>
      </c>
      <c r="F89">
        <f>B89*C89</f>
        <v>53.2</v>
      </c>
      <c r="G89">
        <f>B89*D89</f>
        <v>0</v>
      </c>
      <c r="H89">
        <f>C89*C89</f>
        <v>400</v>
      </c>
      <c r="I89">
        <f>C89*D89</f>
        <v>0</v>
      </c>
      <c r="J89">
        <f>D89*D89</f>
        <v>0</v>
      </c>
      <c r="K89">
        <v>0.5</v>
      </c>
      <c r="L89">
        <v>0.5</v>
      </c>
      <c r="M89">
        <f>K89*L89</f>
        <v>0.25</v>
      </c>
      <c r="N89">
        <f>M89*B89</f>
        <v>0.66500000000000004</v>
      </c>
      <c r="O89">
        <f>M89*C89</f>
        <v>5</v>
      </c>
      <c r="P89">
        <f>M89*D89</f>
        <v>0</v>
      </c>
      <c r="Q89">
        <f>M89*E89</f>
        <v>1.7689000000000001</v>
      </c>
      <c r="R89">
        <f>M89*F89</f>
        <v>13.3</v>
      </c>
      <c r="S89">
        <f>M89*G89</f>
        <v>0</v>
      </c>
      <c r="T89">
        <f>M89*H89</f>
        <v>100</v>
      </c>
      <c r="U89">
        <f>M89*I89</f>
        <v>0</v>
      </c>
      <c r="V89">
        <f>M89*J89</f>
        <v>0</v>
      </c>
    </row>
    <row r="90" spans="1:22" ht="18.75" x14ac:dyDescent="0.25">
      <c r="B90" s="131">
        <v>2.89</v>
      </c>
      <c r="C90" s="131">
        <v>22</v>
      </c>
      <c r="D90" s="131">
        <v>0</v>
      </c>
      <c r="E90">
        <f t="shared" ref="E90:E120" si="17">B90*B90</f>
        <v>8.3521000000000001</v>
      </c>
      <c r="F90">
        <f t="shared" ref="F90:F120" si="18">B90*C90</f>
        <v>63.580000000000005</v>
      </c>
      <c r="G90">
        <f t="shared" ref="G90:G120" si="19">B90*D90</f>
        <v>0</v>
      </c>
      <c r="H90">
        <f t="shared" ref="H90:H120" si="20">C90*C90</f>
        <v>484</v>
      </c>
      <c r="I90">
        <f t="shared" ref="I90:I120" si="21">C90*D90</f>
        <v>0</v>
      </c>
      <c r="J90">
        <f t="shared" ref="J90:J120" si="22">D90*D90</f>
        <v>0</v>
      </c>
      <c r="K90">
        <v>0.5</v>
      </c>
      <c r="L90">
        <v>0.5</v>
      </c>
      <c r="M90">
        <f t="shared" ref="M90:M120" si="23">K90*L90</f>
        <v>0.25</v>
      </c>
      <c r="N90">
        <f t="shared" ref="N90:N120" si="24">M90*B90</f>
        <v>0.72250000000000003</v>
      </c>
      <c r="O90">
        <f t="shared" ref="O90:O120" si="25">M90*C90</f>
        <v>5.5</v>
      </c>
      <c r="P90">
        <f t="shared" ref="P90:P120" si="26">M90*D90</f>
        <v>0</v>
      </c>
      <c r="Q90">
        <f t="shared" ref="Q90:Q120" si="27">M90*E90</f>
        <v>2.088025</v>
      </c>
      <c r="R90">
        <f t="shared" ref="R90:R120" si="28">M90*F90</f>
        <v>15.895000000000001</v>
      </c>
      <c r="S90">
        <f t="shared" ref="S90:S120" si="29">M90*G90</f>
        <v>0</v>
      </c>
      <c r="T90">
        <f t="shared" ref="T90:T120" si="30">M90*H90</f>
        <v>121</v>
      </c>
      <c r="U90">
        <f t="shared" ref="U90:U120" si="31">M90*I90</f>
        <v>0</v>
      </c>
      <c r="V90">
        <f t="shared" ref="V90:V120" si="32">M90*J90</f>
        <v>0</v>
      </c>
    </row>
    <row r="91" spans="1:22" ht="18.75" x14ac:dyDescent="0.25">
      <c r="B91" s="131">
        <v>3.28</v>
      </c>
      <c r="C91" s="131">
        <v>24</v>
      </c>
      <c r="D91" s="131">
        <v>0</v>
      </c>
      <c r="E91">
        <f t="shared" si="17"/>
        <v>10.758399999999998</v>
      </c>
      <c r="F91">
        <f t="shared" si="18"/>
        <v>78.72</v>
      </c>
      <c r="G91">
        <f t="shared" si="19"/>
        <v>0</v>
      </c>
      <c r="H91">
        <f t="shared" si="20"/>
        <v>576</v>
      </c>
      <c r="I91">
        <f t="shared" si="21"/>
        <v>0</v>
      </c>
      <c r="J91">
        <f t="shared" si="22"/>
        <v>0</v>
      </c>
      <c r="K91">
        <v>0.5</v>
      </c>
      <c r="L91">
        <v>0.5</v>
      </c>
      <c r="M91">
        <f t="shared" si="23"/>
        <v>0.25</v>
      </c>
      <c r="N91">
        <f t="shared" si="24"/>
        <v>0.82</v>
      </c>
      <c r="O91">
        <f t="shared" si="25"/>
        <v>6</v>
      </c>
      <c r="P91">
        <f t="shared" si="26"/>
        <v>0</v>
      </c>
      <c r="Q91">
        <f t="shared" si="27"/>
        <v>2.6895999999999995</v>
      </c>
      <c r="R91">
        <f t="shared" si="28"/>
        <v>19.68</v>
      </c>
      <c r="S91">
        <f t="shared" si="29"/>
        <v>0</v>
      </c>
      <c r="T91">
        <f t="shared" si="30"/>
        <v>144</v>
      </c>
      <c r="U91">
        <f t="shared" si="31"/>
        <v>0</v>
      </c>
      <c r="V91">
        <f t="shared" si="32"/>
        <v>0</v>
      </c>
    </row>
    <row r="92" spans="1:22" ht="18.75" x14ac:dyDescent="0.25">
      <c r="B92" s="131">
        <v>2.92</v>
      </c>
      <c r="C92" s="131">
        <v>12</v>
      </c>
      <c r="D92" s="131">
        <v>0</v>
      </c>
      <c r="E92">
        <f t="shared" si="17"/>
        <v>8.5263999999999989</v>
      </c>
      <c r="F92">
        <f t="shared" si="18"/>
        <v>35.04</v>
      </c>
      <c r="G92">
        <f t="shared" si="19"/>
        <v>0</v>
      </c>
      <c r="H92">
        <f t="shared" si="20"/>
        <v>144</v>
      </c>
      <c r="I92">
        <f t="shared" si="21"/>
        <v>0</v>
      </c>
      <c r="J92">
        <f t="shared" si="22"/>
        <v>0</v>
      </c>
      <c r="K92">
        <v>0.5</v>
      </c>
      <c r="L92">
        <v>0.5</v>
      </c>
      <c r="M92">
        <f t="shared" si="23"/>
        <v>0.25</v>
      </c>
      <c r="N92">
        <f t="shared" si="24"/>
        <v>0.73</v>
      </c>
      <c r="O92">
        <f t="shared" si="25"/>
        <v>3</v>
      </c>
      <c r="P92">
        <f t="shared" si="26"/>
        <v>0</v>
      </c>
      <c r="Q92">
        <f t="shared" si="27"/>
        <v>2.1315999999999997</v>
      </c>
      <c r="R92">
        <f t="shared" si="28"/>
        <v>8.76</v>
      </c>
      <c r="S92">
        <f t="shared" si="29"/>
        <v>0</v>
      </c>
      <c r="T92">
        <f t="shared" si="30"/>
        <v>36</v>
      </c>
      <c r="U92">
        <f t="shared" si="31"/>
        <v>0</v>
      </c>
      <c r="V92">
        <f t="shared" si="32"/>
        <v>0</v>
      </c>
    </row>
    <row r="93" spans="1:22" ht="18.75" x14ac:dyDescent="0.25">
      <c r="B93" s="131">
        <v>4</v>
      </c>
      <c r="C93" s="131">
        <v>21</v>
      </c>
      <c r="D93" s="131">
        <v>0</v>
      </c>
      <c r="E93">
        <f t="shared" si="17"/>
        <v>16</v>
      </c>
      <c r="F93">
        <f t="shared" si="18"/>
        <v>84</v>
      </c>
      <c r="G93">
        <f t="shared" si="19"/>
        <v>0</v>
      </c>
      <c r="H93">
        <f t="shared" si="20"/>
        <v>441</v>
      </c>
      <c r="I93">
        <f t="shared" si="21"/>
        <v>0</v>
      </c>
      <c r="J93">
        <f t="shared" si="22"/>
        <v>0</v>
      </c>
      <c r="K93">
        <v>0.5</v>
      </c>
      <c r="L93">
        <v>0.5</v>
      </c>
      <c r="M93">
        <f t="shared" si="23"/>
        <v>0.25</v>
      </c>
      <c r="N93">
        <f t="shared" si="24"/>
        <v>1</v>
      </c>
      <c r="O93">
        <f t="shared" si="25"/>
        <v>5.25</v>
      </c>
      <c r="P93">
        <f t="shared" si="26"/>
        <v>0</v>
      </c>
      <c r="Q93">
        <f t="shared" si="27"/>
        <v>4</v>
      </c>
      <c r="R93">
        <f t="shared" si="28"/>
        <v>21</v>
      </c>
      <c r="S93">
        <f t="shared" si="29"/>
        <v>0</v>
      </c>
      <c r="T93">
        <f t="shared" si="30"/>
        <v>110.25</v>
      </c>
      <c r="U93">
        <f t="shared" si="31"/>
        <v>0</v>
      </c>
      <c r="V93">
        <f t="shared" si="32"/>
        <v>0</v>
      </c>
    </row>
    <row r="94" spans="1:22" ht="18.75" x14ac:dyDescent="0.25">
      <c r="B94" s="131">
        <v>2.56</v>
      </c>
      <c r="C94" s="131">
        <v>17</v>
      </c>
      <c r="D94" s="131">
        <v>0</v>
      </c>
      <c r="E94">
        <f t="shared" si="17"/>
        <v>6.5536000000000003</v>
      </c>
      <c r="F94">
        <f t="shared" si="18"/>
        <v>43.52</v>
      </c>
      <c r="G94">
        <f t="shared" si="19"/>
        <v>0</v>
      </c>
      <c r="H94">
        <f t="shared" si="20"/>
        <v>289</v>
      </c>
      <c r="I94">
        <f t="shared" si="21"/>
        <v>0</v>
      </c>
      <c r="J94">
        <f t="shared" si="22"/>
        <v>0</v>
      </c>
      <c r="K94">
        <v>0.5</v>
      </c>
      <c r="L94">
        <v>0.5</v>
      </c>
      <c r="M94">
        <f t="shared" si="23"/>
        <v>0.25</v>
      </c>
      <c r="N94">
        <f t="shared" si="24"/>
        <v>0.64</v>
      </c>
      <c r="O94">
        <f t="shared" si="25"/>
        <v>4.25</v>
      </c>
      <c r="P94">
        <f t="shared" si="26"/>
        <v>0</v>
      </c>
      <c r="Q94">
        <f t="shared" si="27"/>
        <v>1.6384000000000001</v>
      </c>
      <c r="R94">
        <f t="shared" si="28"/>
        <v>10.88</v>
      </c>
      <c r="S94">
        <f t="shared" si="29"/>
        <v>0</v>
      </c>
      <c r="T94">
        <f t="shared" si="30"/>
        <v>72.25</v>
      </c>
      <c r="U94">
        <f t="shared" si="31"/>
        <v>0</v>
      </c>
      <c r="V94">
        <f t="shared" si="32"/>
        <v>0</v>
      </c>
    </row>
    <row r="95" spans="1:22" ht="18.75" x14ac:dyDescent="0.25">
      <c r="B95" s="131">
        <v>2.76</v>
      </c>
      <c r="C95" s="131">
        <v>17</v>
      </c>
      <c r="D95" s="131">
        <v>0</v>
      </c>
      <c r="E95">
        <f t="shared" si="17"/>
        <v>7.6175999999999986</v>
      </c>
      <c r="F95">
        <f t="shared" si="18"/>
        <v>46.919999999999995</v>
      </c>
      <c r="G95">
        <f t="shared" si="19"/>
        <v>0</v>
      </c>
      <c r="H95">
        <f t="shared" si="20"/>
        <v>289</v>
      </c>
      <c r="I95">
        <f t="shared" si="21"/>
        <v>0</v>
      </c>
      <c r="J95">
        <f t="shared" si="22"/>
        <v>0</v>
      </c>
      <c r="K95">
        <v>0.5</v>
      </c>
      <c r="L95">
        <v>0.5</v>
      </c>
      <c r="M95">
        <f t="shared" si="23"/>
        <v>0.25</v>
      </c>
      <c r="N95">
        <f t="shared" si="24"/>
        <v>0.69</v>
      </c>
      <c r="O95">
        <f t="shared" si="25"/>
        <v>4.25</v>
      </c>
      <c r="P95">
        <f t="shared" si="26"/>
        <v>0</v>
      </c>
      <c r="Q95">
        <f t="shared" si="27"/>
        <v>1.9043999999999996</v>
      </c>
      <c r="R95">
        <f t="shared" si="28"/>
        <v>11.729999999999999</v>
      </c>
      <c r="S95">
        <f t="shared" si="29"/>
        <v>0</v>
      </c>
      <c r="T95">
        <f t="shared" si="30"/>
        <v>72.25</v>
      </c>
      <c r="U95">
        <f t="shared" si="31"/>
        <v>0</v>
      </c>
      <c r="V95">
        <f t="shared" si="32"/>
        <v>0</v>
      </c>
    </row>
    <row r="96" spans="1:22" ht="18.75" x14ac:dyDescent="0.25">
      <c r="B96" s="131">
        <v>2.87</v>
      </c>
      <c r="C96" s="131">
        <v>21</v>
      </c>
      <c r="D96" s="131">
        <v>0</v>
      </c>
      <c r="E96">
        <f t="shared" si="17"/>
        <v>8.2369000000000003</v>
      </c>
      <c r="F96">
        <f t="shared" si="18"/>
        <v>60.27</v>
      </c>
      <c r="G96">
        <f t="shared" si="19"/>
        <v>0</v>
      </c>
      <c r="H96">
        <f t="shared" si="20"/>
        <v>441</v>
      </c>
      <c r="I96">
        <f t="shared" si="21"/>
        <v>0</v>
      </c>
      <c r="J96">
        <f t="shared" si="22"/>
        <v>0</v>
      </c>
      <c r="K96">
        <v>0.5</v>
      </c>
      <c r="L96">
        <v>0.5</v>
      </c>
      <c r="M96">
        <f t="shared" si="23"/>
        <v>0.25</v>
      </c>
      <c r="N96">
        <f t="shared" si="24"/>
        <v>0.71750000000000003</v>
      </c>
      <c r="O96">
        <f t="shared" si="25"/>
        <v>5.25</v>
      </c>
      <c r="P96">
        <f t="shared" si="26"/>
        <v>0</v>
      </c>
      <c r="Q96">
        <f t="shared" si="27"/>
        <v>2.0592250000000001</v>
      </c>
      <c r="R96">
        <f t="shared" si="28"/>
        <v>15.067500000000001</v>
      </c>
      <c r="S96">
        <f t="shared" si="29"/>
        <v>0</v>
      </c>
      <c r="T96">
        <f t="shared" si="30"/>
        <v>110.25</v>
      </c>
      <c r="U96">
        <f t="shared" si="31"/>
        <v>0</v>
      </c>
      <c r="V96">
        <f t="shared" si="32"/>
        <v>0</v>
      </c>
    </row>
    <row r="97" spans="2:22" ht="18.75" x14ac:dyDescent="0.25">
      <c r="B97" s="131">
        <v>3.03</v>
      </c>
      <c r="C97" s="131">
        <v>25</v>
      </c>
      <c r="D97" s="131">
        <v>0</v>
      </c>
      <c r="E97">
        <f t="shared" si="17"/>
        <v>9.1808999999999994</v>
      </c>
      <c r="F97">
        <f t="shared" si="18"/>
        <v>75.75</v>
      </c>
      <c r="G97">
        <f t="shared" si="19"/>
        <v>0</v>
      </c>
      <c r="H97">
        <f t="shared" si="20"/>
        <v>625</v>
      </c>
      <c r="I97">
        <f t="shared" si="21"/>
        <v>0</v>
      </c>
      <c r="J97">
        <f t="shared" si="22"/>
        <v>0</v>
      </c>
      <c r="K97">
        <v>0.5</v>
      </c>
      <c r="L97">
        <v>0.5</v>
      </c>
      <c r="M97">
        <f t="shared" si="23"/>
        <v>0.25</v>
      </c>
      <c r="N97">
        <f t="shared" si="24"/>
        <v>0.75749999999999995</v>
      </c>
      <c r="O97">
        <f t="shared" si="25"/>
        <v>6.25</v>
      </c>
      <c r="P97">
        <f t="shared" si="26"/>
        <v>0</v>
      </c>
      <c r="Q97">
        <f t="shared" si="27"/>
        <v>2.2952249999999998</v>
      </c>
      <c r="R97">
        <f t="shared" si="28"/>
        <v>18.9375</v>
      </c>
      <c r="S97">
        <f t="shared" si="29"/>
        <v>0</v>
      </c>
      <c r="T97">
        <f t="shared" si="30"/>
        <v>156.25</v>
      </c>
      <c r="U97">
        <f t="shared" si="31"/>
        <v>0</v>
      </c>
      <c r="V97">
        <f t="shared" si="32"/>
        <v>0</v>
      </c>
    </row>
    <row r="98" spans="2:22" ht="18.75" x14ac:dyDescent="0.25">
      <c r="B98" s="131">
        <v>3.92</v>
      </c>
      <c r="C98" s="131">
        <v>29</v>
      </c>
      <c r="D98" s="131">
        <v>0</v>
      </c>
      <c r="E98">
        <f t="shared" si="17"/>
        <v>15.366399999999999</v>
      </c>
      <c r="F98">
        <f t="shared" si="18"/>
        <v>113.67999999999999</v>
      </c>
      <c r="G98">
        <f t="shared" si="19"/>
        <v>0</v>
      </c>
      <c r="H98">
        <f t="shared" si="20"/>
        <v>841</v>
      </c>
      <c r="I98">
        <f t="shared" si="21"/>
        <v>0</v>
      </c>
      <c r="J98">
        <f t="shared" si="22"/>
        <v>0</v>
      </c>
      <c r="K98">
        <v>0.5</v>
      </c>
      <c r="L98">
        <v>0.5</v>
      </c>
      <c r="M98">
        <f t="shared" si="23"/>
        <v>0.25</v>
      </c>
      <c r="N98">
        <f t="shared" si="24"/>
        <v>0.98</v>
      </c>
      <c r="O98">
        <f t="shared" si="25"/>
        <v>7.25</v>
      </c>
      <c r="P98">
        <f t="shared" si="26"/>
        <v>0</v>
      </c>
      <c r="Q98">
        <f t="shared" si="27"/>
        <v>3.8415999999999997</v>
      </c>
      <c r="R98">
        <f t="shared" si="28"/>
        <v>28.419999999999998</v>
      </c>
      <c r="S98">
        <f t="shared" si="29"/>
        <v>0</v>
      </c>
      <c r="T98">
        <f t="shared" si="30"/>
        <v>210.25</v>
      </c>
      <c r="U98">
        <f t="shared" si="31"/>
        <v>0</v>
      </c>
      <c r="V98">
        <f t="shared" si="32"/>
        <v>0</v>
      </c>
    </row>
    <row r="99" spans="2:22" ht="18.75" x14ac:dyDescent="0.25">
      <c r="B99" s="131">
        <v>2.63</v>
      </c>
      <c r="C99" s="131">
        <v>20</v>
      </c>
      <c r="D99" s="131">
        <v>0</v>
      </c>
      <c r="E99">
        <f t="shared" si="17"/>
        <v>6.9168999999999992</v>
      </c>
      <c r="F99">
        <f t="shared" si="18"/>
        <v>52.599999999999994</v>
      </c>
      <c r="G99">
        <f t="shared" si="19"/>
        <v>0</v>
      </c>
      <c r="H99">
        <f t="shared" si="20"/>
        <v>400</v>
      </c>
      <c r="I99">
        <f t="shared" si="21"/>
        <v>0</v>
      </c>
      <c r="J99">
        <f t="shared" si="22"/>
        <v>0</v>
      </c>
      <c r="K99">
        <v>0.5</v>
      </c>
      <c r="L99">
        <v>0.5</v>
      </c>
      <c r="M99">
        <f t="shared" si="23"/>
        <v>0.25</v>
      </c>
      <c r="N99">
        <f t="shared" si="24"/>
        <v>0.65749999999999997</v>
      </c>
      <c r="O99">
        <f t="shared" si="25"/>
        <v>5</v>
      </c>
      <c r="P99">
        <f t="shared" si="26"/>
        <v>0</v>
      </c>
      <c r="Q99">
        <f t="shared" si="27"/>
        <v>1.7292249999999998</v>
      </c>
      <c r="R99">
        <f t="shared" si="28"/>
        <v>13.149999999999999</v>
      </c>
      <c r="S99">
        <f t="shared" si="29"/>
        <v>0</v>
      </c>
      <c r="T99">
        <f t="shared" si="30"/>
        <v>100</v>
      </c>
      <c r="U99">
        <f t="shared" si="31"/>
        <v>0</v>
      </c>
      <c r="V99">
        <f t="shared" si="32"/>
        <v>0</v>
      </c>
    </row>
    <row r="100" spans="2:22" ht="18.75" x14ac:dyDescent="0.25">
      <c r="B100" s="131">
        <v>3.32</v>
      </c>
      <c r="C100" s="131">
        <v>23</v>
      </c>
      <c r="D100" s="131">
        <v>0</v>
      </c>
      <c r="E100">
        <f t="shared" si="17"/>
        <v>11.022399999999999</v>
      </c>
      <c r="F100">
        <f t="shared" si="18"/>
        <v>76.36</v>
      </c>
      <c r="G100">
        <f t="shared" si="19"/>
        <v>0</v>
      </c>
      <c r="H100">
        <f t="shared" si="20"/>
        <v>529</v>
      </c>
      <c r="I100">
        <f t="shared" si="21"/>
        <v>0</v>
      </c>
      <c r="J100">
        <f t="shared" si="22"/>
        <v>0</v>
      </c>
      <c r="K100">
        <v>0.5</v>
      </c>
      <c r="L100">
        <v>0.5</v>
      </c>
      <c r="M100">
        <f t="shared" si="23"/>
        <v>0.25</v>
      </c>
      <c r="N100">
        <f t="shared" si="24"/>
        <v>0.83</v>
      </c>
      <c r="O100">
        <f t="shared" si="25"/>
        <v>5.75</v>
      </c>
      <c r="P100">
        <f t="shared" si="26"/>
        <v>0</v>
      </c>
      <c r="Q100">
        <f t="shared" si="27"/>
        <v>2.7555999999999998</v>
      </c>
      <c r="R100">
        <f t="shared" si="28"/>
        <v>19.09</v>
      </c>
      <c r="S100">
        <f t="shared" si="29"/>
        <v>0</v>
      </c>
      <c r="T100">
        <f t="shared" si="30"/>
        <v>132.25</v>
      </c>
      <c r="U100">
        <f t="shared" si="31"/>
        <v>0</v>
      </c>
      <c r="V100">
        <f t="shared" si="32"/>
        <v>0</v>
      </c>
    </row>
    <row r="101" spans="2:22" ht="18.75" x14ac:dyDescent="0.25">
      <c r="B101" s="131">
        <v>3.57</v>
      </c>
      <c r="C101" s="131">
        <v>23</v>
      </c>
      <c r="D101" s="131">
        <v>0</v>
      </c>
      <c r="E101">
        <f t="shared" si="17"/>
        <v>12.744899999999999</v>
      </c>
      <c r="F101">
        <f t="shared" si="18"/>
        <v>82.11</v>
      </c>
      <c r="G101">
        <f t="shared" si="19"/>
        <v>0</v>
      </c>
      <c r="H101">
        <f t="shared" si="20"/>
        <v>529</v>
      </c>
      <c r="I101">
        <f t="shared" si="21"/>
        <v>0</v>
      </c>
      <c r="J101">
        <f t="shared" si="22"/>
        <v>0</v>
      </c>
      <c r="K101">
        <v>0.5</v>
      </c>
      <c r="L101">
        <v>0.5</v>
      </c>
      <c r="M101">
        <f t="shared" si="23"/>
        <v>0.25</v>
      </c>
      <c r="N101">
        <f t="shared" si="24"/>
        <v>0.89249999999999996</v>
      </c>
      <c r="O101">
        <f t="shared" si="25"/>
        <v>5.75</v>
      </c>
      <c r="P101">
        <f t="shared" si="26"/>
        <v>0</v>
      </c>
      <c r="Q101">
        <f t="shared" si="27"/>
        <v>3.1862249999999999</v>
      </c>
      <c r="R101">
        <f t="shared" si="28"/>
        <v>20.5275</v>
      </c>
      <c r="S101">
        <f t="shared" si="29"/>
        <v>0</v>
      </c>
      <c r="T101">
        <f t="shared" si="30"/>
        <v>132.25</v>
      </c>
      <c r="U101">
        <f t="shared" si="31"/>
        <v>0</v>
      </c>
      <c r="V101">
        <f t="shared" si="32"/>
        <v>0</v>
      </c>
    </row>
    <row r="102" spans="2:22" ht="18.75" x14ac:dyDescent="0.25">
      <c r="B102" s="131">
        <v>3.26</v>
      </c>
      <c r="C102" s="131">
        <v>25</v>
      </c>
      <c r="D102" s="131">
        <v>0</v>
      </c>
      <c r="E102">
        <f t="shared" si="17"/>
        <v>10.627599999999999</v>
      </c>
      <c r="F102">
        <f t="shared" si="18"/>
        <v>81.5</v>
      </c>
      <c r="G102">
        <f t="shared" si="19"/>
        <v>0</v>
      </c>
      <c r="H102">
        <f t="shared" si="20"/>
        <v>625</v>
      </c>
      <c r="I102">
        <f t="shared" si="21"/>
        <v>0</v>
      </c>
      <c r="J102">
        <f t="shared" si="22"/>
        <v>0</v>
      </c>
      <c r="K102">
        <v>0.5</v>
      </c>
      <c r="L102">
        <v>0.5</v>
      </c>
      <c r="M102">
        <f t="shared" si="23"/>
        <v>0.25</v>
      </c>
      <c r="N102">
        <f t="shared" si="24"/>
        <v>0.81499999999999995</v>
      </c>
      <c r="O102">
        <f t="shared" si="25"/>
        <v>6.25</v>
      </c>
      <c r="P102">
        <f t="shared" si="26"/>
        <v>0</v>
      </c>
      <c r="Q102">
        <f t="shared" si="27"/>
        <v>2.6568999999999998</v>
      </c>
      <c r="R102">
        <f t="shared" si="28"/>
        <v>20.375</v>
      </c>
      <c r="S102">
        <f t="shared" si="29"/>
        <v>0</v>
      </c>
      <c r="T102">
        <f t="shared" si="30"/>
        <v>156.25</v>
      </c>
      <c r="U102">
        <f t="shared" si="31"/>
        <v>0</v>
      </c>
      <c r="V102">
        <f t="shared" si="32"/>
        <v>0</v>
      </c>
    </row>
    <row r="103" spans="2:22" ht="18.75" x14ac:dyDescent="0.25">
      <c r="B103" s="131">
        <v>3.53</v>
      </c>
      <c r="C103" s="131">
        <v>26</v>
      </c>
      <c r="D103" s="131">
        <v>0</v>
      </c>
      <c r="E103">
        <f t="shared" si="17"/>
        <v>12.460899999999999</v>
      </c>
      <c r="F103">
        <f t="shared" si="18"/>
        <v>91.78</v>
      </c>
      <c r="G103">
        <f t="shared" si="19"/>
        <v>0</v>
      </c>
      <c r="H103">
        <f t="shared" si="20"/>
        <v>676</v>
      </c>
      <c r="I103">
        <f t="shared" si="21"/>
        <v>0</v>
      </c>
      <c r="J103">
        <f t="shared" si="22"/>
        <v>0</v>
      </c>
      <c r="K103">
        <v>0.5</v>
      </c>
      <c r="L103">
        <v>0.5</v>
      </c>
      <c r="M103">
        <f t="shared" si="23"/>
        <v>0.25</v>
      </c>
      <c r="N103">
        <f t="shared" si="24"/>
        <v>0.88249999999999995</v>
      </c>
      <c r="O103">
        <f t="shared" si="25"/>
        <v>6.5</v>
      </c>
      <c r="P103">
        <f t="shared" si="26"/>
        <v>0</v>
      </c>
      <c r="Q103">
        <f t="shared" si="27"/>
        <v>3.1152249999999997</v>
      </c>
      <c r="R103">
        <f t="shared" si="28"/>
        <v>22.945</v>
      </c>
      <c r="S103">
        <f t="shared" si="29"/>
        <v>0</v>
      </c>
      <c r="T103">
        <f t="shared" si="30"/>
        <v>169</v>
      </c>
      <c r="U103">
        <f t="shared" si="31"/>
        <v>0</v>
      </c>
      <c r="V103">
        <f t="shared" si="32"/>
        <v>0</v>
      </c>
    </row>
    <row r="104" spans="2:22" ht="18.75" x14ac:dyDescent="0.25">
      <c r="B104" s="131">
        <v>2.74</v>
      </c>
      <c r="C104" s="131">
        <v>19</v>
      </c>
      <c r="D104" s="131">
        <v>0</v>
      </c>
      <c r="E104">
        <f t="shared" si="17"/>
        <v>7.5076000000000009</v>
      </c>
      <c r="F104">
        <f t="shared" si="18"/>
        <v>52.06</v>
      </c>
      <c r="G104">
        <f t="shared" si="19"/>
        <v>0</v>
      </c>
      <c r="H104">
        <f t="shared" si="20"/>
        <v>361</v>
      </c>
      <c r="I104">
        <f t="shared" si="21"/>
        <v>0</v>
      </c>
      <c r="J104">
        <f t="shared" si="22"/>
        <v>0</v>
      </c>
      <c r="K104">
        <v>0.5</v>
      </c>
      <c r="L104">
        <v>0.5</v>
      </c>
      <c r="M104">
        <f t="shared" si="23"/>
        <v>0.25</v>
      </c>
      <c r="N104">
        <f t="shared" si="24"/>
        <v>0.68500000000000005</v>
      </c>
      <c r="O104">
        <f t="shared" si="25"/>
        <v>4.75</v>
      </c>
      <c r="P104">
        <f t="shared" si="26"/>
        <v>0</v>
      </c>
      <c r="Q104">
        <f t="shared" si="27"/>
        <v>1.8769000000000002</v>
      </c>
      <c r="R104">
        <f t="shared" si="28"/>
        <v>13.015000000000001</v>
      </c>
      <c r="S104">
        <f t="shared" si="29"/>
        <v>0</v>
      </c>
      <c r="T104">
        <f t="shared" si="30"/>
        <v>90.25</v>
      </c>
      <c r="U104">
        <f t="shared" si="31"/>
        <v>0</v>
      </c>
      <c r="V104">
        <f t="shared" si="32"/>
        <v>0</v>
      </c>
    </row>
    <row r="105" spans="2:22" ht="18.75" x14ac:dyDescent="0.25">
      <c r="B105" s="131">
        <v>2.75</v>
      </c>
      <c r="C105" s="131">
        <v>25</v>
      </c>
      <c r="D105" s="131">
        <v>0</v>
      </c>
      <c r="E105">
        <f t="shared" si="17"/>
        <v>7.5625</v>
      </c>
      <c r="F105">
        <f t="shared" si="18"/>
        <v>68.75</v>
      </c>
      <c r="G105">
        <f t="shared" si="19"/>
        <v>0</v>
      </c>
      <c r="H105">
        <f t="shared" si="20"/>
        <v>625</v>
      </c>
      <c r="I105">
        <f t="shared" si="21"/>
        <v>0</v>
      </c>
      <c r="J105">
        <f t="shared" si="22"/>
        <v>0</v>
      </c>
      <c r="K105">
        <v>0.5</v>
      </c>
      <c r="L105">
        <v>0.5</v>
      </c>
      <c r="M105">
        <f t="shared" si="23"/>
        <v>0.25</v>
      </c>
      <c r="N105">
        <f t="shared" si="24"/>
        <v>0.6875</v>
      </c>
      <c r="O105">
        <f t="shared" si="25"/>
        <v>6.25</v>
      </c>
      <c r="P105">
        <f t="shared" si="26"/>
        <v>0</v>
      </c>
      <c r="Q105">
        <f t="shared" si="27"/>
        <v>1.890625</v>
      </c>
      <c r="R105">
        <f t="shared" si="28"/>
        <v>17.1875</v>
      </c>
      <c r="S105">
        <f t="shared" si="29"/>
        <v>0</v>
      </c>
      <c r="T105">
        <f t="shared" si="30"/>
        <v>156.25</v>
      </c>
      <c r="U105">
        <f t="shared" si="31"/>
        <v>0</v>
      </c>
      <c r="V105">
        <f t="shared" si="32"/>
        <v>0</v>
      </c>
    </row>
    <row r="106" spans="2:22" ht="18.75" x14ac:dyDescent="0.25">
      <c r="B106" s="131">
        <v>2.83</v>
      </c>
      <c r="C106" s="131">
        <v>19</v>
      </c>
      <c r="D106" s="131">
        <v>0</v>
      </c>
      <c r="E106">
        <f t="shared" si="17"/>
        <v>8.0089000000000006</v>
      </c>
      <c r="F106">
        <f t="shared" si="18"/>
        <v>53.77</v>
      </c>
      <c r="G106">
        <f t="shared" si="19"/>
        <v>0</v>
      </c>
      <c r="H106">
        <f t="shared" si="20"/>
        <v>361</v>
      </c>
      <c r="I106">
        <f t="shared" si="21"/>
        <v>0</v>
      </c>
      <c r="J106">
        <f t="shared" si="22"/>
        <v>0</v>
      </c>
      <c r="K106">
        <v>0.5</v>
      </c>
      <c r="L106">
        <v>0.5</v>
      </c>
      <c r="M106">
        <f t="shared" si="23"/>
        <v>0.25</v>
      </c>
      <c r="N106">
        <f t="shared" si="24"/>
        <v>0.70750000000000002</v>
      </c>
      <c r="O106">
        <f t="shared" si="25"/>
        <v>4.75</v>
      </c>
      <c r="P106">
        <f t="shared" si="26"/>
        <v>0</v>
      </c>
      <c r="Q106">
        <f t="shared" si="27"/>
        <v>2.0022250000000001</v>
      </c>
      <c r="R106">
        <f t="shared" si="28"/>
        <v>13.442500000000001</v>
      </c>
      <c r="S106">
        <f t="shared" si="29"/>
        <v>0</v>
      </c>
      <c r="T106">
        <f t="shared" si="30"/>
        <v>90.25</v>
      </c>
      <c r="U106">
        <f t="shared" si="31"/>
        <v>0</v>
      </c>
      <c r="V106">
        <f t="shared" si="32"/>
        <v>0</v>
      </c>
    </row>
    <row r="107" spans="2:22" ht="18.75" x14ac:dyDescent="0.25">
      <c r="B107" s="131">
        <v>3.12</v>
      </c>
      <c r="C107" s="131">
        <v>23</v>
      </c>
      <c r="D107" s="131">
        <v>1</v>
      </c>
      <c r="E107">
        <f t="shared" si="17"/>
        <v>9.7344000000000008</v>
      </c>
      <c r="F107">
        <f t="shared" si="18"/>
        <v>71.760000000000005</v>
      </c>
      <c r="G107">
        <f t="shared" si="19"/>
        <v>3.12</v>
      </c>
      <c r="H107">
        <f t="shared" si="20"/>
        <v>529</v>
      </c>
      <c r="I107">
        <f t="shared" si="21"/>
        <v>23</v>
      </c>
      <c r="J107">
        <f t="shared" si="22"/>
        <v>1</v>
      </c>
      <c r="K107">
        <v>0.5</v>
      </c>
      <c r="L107">
        <v>0.5</v>
      </c>
      <c r="M107">
        <f t="shared" si="23"/>
        <v>0.25</v>
      </c>
      <c r="N107">
        <f t="shared" si="24"/>
        <v>0.78</v>
      </c>
      <c r="O107">
        <f t="shared" si="25"/>
        <v>5.75</v>
      </c>
      <c r="P107">
        <f t="shared" si="26"/>
        <v>0.25</v>
      </c>
      <c r="Q107">
        <f t="shared" si="27"/>
        <v>2.4336000000000002</v>
      </c>
      <c r="R107">
        <f t="shared" si="28"/>
        <v>17.940000000000001</v>
      </c>
      <c r="S107">
        <f t="shared" si="29"/>
        <v>0.78</v>
      </c>
      <c r="T107">
        <f t="shared" si="30"/>
        <v>132.25</v>
      </c>
      <c r="U107">
        <f t="shared" si="31"/>
        <v>5.75</v>
      </c>
      <c r="V107">
        <f t="shared" si="32"/>
        <v>0.25</v>
      </c>
    </row>
    <row r="108" spans="2:22" ht="18.75" x14ac:dyDescent="0.25">
      <c r="B108" s="131">
        <v>3.16</v>
      </c>
      <c r="C108" s="131">
        <v>25</v>
      </c>
      <c r="D108" s="131">
        <v>1</v>
      </c>
      <c r="E108">
        <f t="shared" si="17"/>
        <v>9.9856000000000016</v>
      </c>
      <c r="F108">
        <f t="shared" si="18"/>
        <v>79</v>
      </c>
      <c r="G108">
        <f t="shared" si="19"/>
        <v>3.16</v>
      </c>
      <c r="H108">
        <f t="shared" si="20"/>
        <v>625</v>
      </c>
      <c r="I108">
        <f t="shared" si="21"/>
        <v>25</v>
      </c>
      <c r="J108">
        <f t="shared" si="22"/>
        <v>1</v>
      </c>
      <c r="K108">
        <v>0.5</v>
      </c>
      <c r="L108">
        <v>0.5</v>
      </c>
      <c r="M108">
        <f t="shared" si="23"/>
        <v>0.25</v>
      </c>
      <c r="N108">
        <f t="shared" si="24"/>
        <v>0.79</v>
      </c>
      <c r="O108">
        <f t="shared" si="25"/>
        <v>6.25</v>
      </c>
      <c r="P108">
        <f t="shared" si="26"/>
        <v>0.25</v>
      </c>
      <c r="Q108">
        <f t="shared" si="27"/>
        <v>2.4964000000000004</v>
      </c>
      <c r="R108">
        <f t="shared" si="28"/>
        <v>19.75</v>
      </c>
      <c r="S108">
        <f t="shared" si="29"/>
        <v>0.79</v>
      </c>
      <c r="T108">
        <f t="shared" si="30"/>
        <v>156.25</v>
      </c>
      <c r="U108">
        <f t="shared" si="31"/>
        <v>6.25</v>
      </c>
      <c r="V108">
        <f t="shared" si="32"/>
        <v>0.25</v>
      </c>
    </row>
    <row r="109" spans="2:22" ht="18.75" x14ac:dyDescent="0.25">
      <c r="B109" s="131">
        <v>2.06</v>
      </c>
      <c r="C109" s="131">
        <v>22</v>
      </c>
      <c r="D109" s="131">
        <v>1</v>
      </c>
      <c r="E109">
        <f t="shared" si="17"/>
        <v>4.2435999999999998</v>
      </c>
      <c r="F109">
        <f t="shared" si="18"/>
        <v>45.32</v>
      </c>
      <c r="G109">
        <f t="shared" si="19"/>
        <v>2.06</v>
      </c>
      <c r="H109">
        <f t="shared" si="20"/>
        <v>484</v>
      </c>
      <c r="I109">
        <f t="shared" si="21"/>
        <v>22</v>
      </c>
      <c r="J109">
        <f t="shared" si="22"/>
        <v>1</v>
      </c>
      <c r="K109">
        <v>0.5</v>
      </c>
      <c r="L109">
        <v>0.5</v>
      </c>
      <c r="M109">
        <f t="shared" si="23"/>
        <v>0.25</v>
      </c>
      <c r="N109">
        <f t="shared" si="24"/>
        <v>0.51500000000000001</v>
      </c>
      <c r="O109">
        <f t="shared" si="25"/>
        <v>5.5</v>
      </c>
      <c r="P109">
        <f t="shared" si="26"/>
        <v>0.25</v>
      </c>
      <c r="Q109">
        <f t="shared" si="27"/>
        <v>1.0609</v>
      </c>
      <c r="R109">
        <f t="shared" si="28"/>
        <v>11.33</v>
      </c>
      <c r="S109">
        <f t="shared" si="29"/>
        <v>0.51500000000000001</v>
      </c>
      <c r="T109">
        <f t="shared" si="30"/>
        <v>121</v>
      </c>
      <c r="U109">
        <f t="shared" si="31"/>
        <v>5.5</v>
      </c>
      <c r="V109">
        <f t="shared" si="32"/>
        <v>0.25</v>
      </c>
    </row>
    <row r="110" spans="2:22" ht="18.75" x14ac:dyDescent="0.25">
      <c r="B110" s="131">
        <v>3.62</v>
      </c>
      <c r="C110" s="131">
        <v>28</v>
      </c>
      <c r="D110" s="131">
        <v>1</v>
      </c>
      <c r="E110">
        <f t="shared" si="17"/>
        <v>13.1044</v>
      </c>
      <c r="F110">
        <f t="shared" si="18"/>
        <v>101.36</v>
      </c>
      <c r="G110">
        <f t="shared" si="19"/>
        <v>3.62</v>
      </c>
      <c r="H110">
        <f t="shared" si="20"/>
        <v>784</v>
      </c>
      <c r="I110">
        <f t="shared" si="21"/>
        <v>28</v>
      </c>
      <c r="J110">
        <f t="shared" si="22"/>
        <v>1</v>
      </c>
      <c r="K110">
        <v>0.5</v>
      </c>
      <c r="L110">
        <v>0.5</v>
      </c>
      <c r="M110">
        <f t="shared" si="23"/>
        <v>0.25</v>
      </c>
      <c r="N110">
        <f t="shared" si="24"/>
        <v>0.90500000000000003</v>
      </c>
      <c r="O110">
        <f t="shared" si="25"/>
        <v>7</v>
      </c>
      <c r="P110">
        <f t="shared" si="26"/>
        <v>0.25</v>
      </c>
      <c r="Q110">
        <f t="shared" si="27"/>
        <v>3.2761</v>
      </c>
      <c r="R110">
        <f t="shared" si="28"/>
        <v>25.34</v>
      </c>
      <c r="S110">
        <f t="shared" si="29"/>
        <v>0.90500000000000003</v>
      </c>
      <c r="T110">
        <f t="shared" si="30"/>
        <v>196</v>
      </c>
      <c r="U110">
        <f t="shared" si="31"/>
        <v>7</v>
      </c>
      <c r="V110">
        <f t="shared" si="32"/>
        <v>0.25</v>
      </c>
    </row>
    <row r="111" spans="2:22" ht="18.75" x14ac:dyDescent="0.25">
      <c r="B111" s="131">
        <v>2.89</v>
      </c>
      <c r="C111" s="131">
        <v>14</v>
      </c>
      <c r="D111" s="131">
        <v>1</v>
      </c>
      <c r="E111">
        <f t="shared" si="17"/>
        <v>8.3521000000000001</v>
      </c>
      <c r="F111">
        <f t="shared" si="18"/>
        <v>40.46</v>
      </c>
      <c r="G111">
        <f t="shared" si="19"/>
        <v>2.89</v>
      </c>
      <c r="H111">
        <f t="shared" si="20"/>
        <v>196</v>
      </c>
      <c r="I111">
        <f t="shared" si="21"/>
        <v>14</v>
      </c>
      <c r="J111">
        <f t="shared" si="22"/>
        <v>1</v>
      </c>
      <c r="K111">
        <v>0.5</v>
      </c>
      <c r="L111">
        <v>0.5</v>
      </c>
      <c r="M111">
        <f t="shared" si="23"/>
        <v>0.25</v>
      </c>
      <c r="N111">
        <f t="shared" si="24"/>
        <v>0.72250000000000003</v>
      </c>
      <c r="O111">
        <f t="shared" si="25"/>
        <v>3.5</v>
      </c>
      <c r="P111">
        <f t="shared" si="26"/>
        <v>0.25</v>
      </c>
      <c r="Q111">
        <f t="shared" si="27"/>
        <v>2.088025</v>
      </c>
      <c r="R111">
        <f t="shared" si="28"/>
        <v>10.115</v>
      </c>
      <c r="S111">
        <f t="shared" si="29"/>
        <v>0.72250000000000003</v>
      </c>
      <c r="T111">
        <f t="shared" si="30"/>
        <v>49</v>
      </c>
      <c r="U111">
        <f t="shared" si="31"/>
        <v>3.5</v>
      </c>
      <c r="V111">
        <f t="shared" si="32"/>
        <v>0.25</v>
      </c>
    </row>
    <row r="112" spans="2:22" ht="18.75" x14ac:dyDescent="0.25">
      <c r="B112" s="131">
        <v>3.51</v>
      </c>
      <c r="C112" s="131">
        <v>26</v>
      </c>
      <c r="D112" s="131">
        <v>1</v>
      </c>
      <c r="E112">
        <f t="shared" si="17"/>
        <v>12.320099999999998</v>
      </c>
      <c r="F112">
        <f t="shared" si="18"/>
        <v>91.259999999999991</v>
      </c>
      <c r="G112">
        <f t="shared" si="19"/>
        <v>3.51</v>
      </c>
      <c r="H112">
        <f t="shared" si="20"/>
        <v>676</v>
      </c>
      <c r="I112">
        <f t="shared" si="21"/>
        <v>26</v>
      </c>
      <c r="J112">
        <f t="shared" si="22"/>
        <v>1</v>
      </c>
      <c r="K112">
        <v>0.5</v>
      </c>
      <c r="L112">
        <v>0.5</v>
      </c>
      <c r="M112">
        <f t="shared" si="23"/>
        <v>0.25</v>
      </c>
      <c r="N112">
        <f t="shared" si="24"/>
        <v>0.87749999999999995</v>
      </c>
      <c r="O112">
        <f t="shared" si="25"/>
        <v>6.5</v>
      </c>
      <c r="P112">
        <f t="shared" si="26"/>
        <v>0.25</v>
      </c>
      <c r="Q112">
        <f t="shared" si="27"/>
        <v>3.0800249999999996</v>
      </c>
      <c r="R112">
        <f t="shared" si="28"/>
        <v>22.814999999999998</v>
      </c>
      <c r="S112">
        <f t="shared" si="29"/>
        <v>0.87749999999999995</v>
      </c>
      <c r="T112">
        <f t="shared" si="30"/>
        <v>169</v>
      </c>
      <c r="U112">
        <f t="shared" si="31"/>
        <v>6.5</v>
      </c>
      <c r="V112">
        <f t="shared" si="32"/>
        <v>0.25</v>
      </c>
    </row>
    <row r="113" spans="2:22" ht="18.75" x14ac:dyDescent="0.25">
      <c r="B113" s="131">
        <v>3.54</v>
      </c>
      <c r="C113" s="131">
        <v>24</v>
      </c>
      <c r="D113" s="131">
        <v>1</v>
      </c>
      <c r="E113">
        <f t="shared" si="17"/>
        <v>12.531600000000001</v>
      </c>
      <c r="F113">
        <f t="shared" si="18"/>
        <v>84.960000000000008</v>
      </c>
      <c r="G113">
        <f t="shared" si="19"/>
        <v>3.54</v>
      </c>
      <c r="H113">
        <f t="shared" si="20"/>
        <v>576</v>
      </c>
      <c r="I113">
        <f t="shared" si="21"/>
        <v>24</v>
      </c>
      <c r="J113">
        <f t="shared" si="22"/>
        <v>1</v>
      </c>
      <c r="K113">
        <v>0.5</v>
      </c>
      <c r="L113">
        <v>0.5</v>
      </c>
      <c r="M113">
        <f t="shared" si="23"/>
        <v>0.25</v>
      </c>
      <c r="N113">
        <f t="shared" si="24"/>
        <v>0.88500000000000001</v>
      </c>
      <c r="O113">
        <f t="shared" si="25"/>
        <v>6</v>
      </c>
      <c r="P113">
        <f t="shared" si="26"/>
        <v>0.25</v>
      </c>
      <c r="Q113">
        <f t="shared" si="27"/>
        <v>3.1329000000000002</v>
      </c>
      <c r="R113">
        <f t="shared" si="28"/>
        <v>21.240000000000002</v>
      </c>
      <c r="S113">
        <f t="shared" si="29"/>
        <v>0.88500000000000001</v>
      </c>
      <c r="T113">
        <f t="shared" si="30"/>
        <v>144</v>
      </c>
      <c r="U113">
        <f t="shared" si="31"/>
        <v>6</v>
      </c>
      <c r="V113">
        <f t="shared" si="32"/>
        <v>0.25</v>
      </c>
    </row>
    <row r="114" spans="2:22" ht="18.75" x14ac:dyDescent="0.25">
      <c r="B114" s="131">
        <v>2.83</v>
      </c>
      <c r="C114" s="131">
        <v>27</v>
      </c>
      <c r="D114" s="131">
        <v>1</v>
      </c>
      <c r="E114">
        <f t="shared" si="17"/>
        <v>8.0089000000000006</v>
      </c>
      <c r="F114">
        <f t="shared" si="18"/>
        <v>76.41</v>
      </c>
      <c r="G114">
        <f t="shared" si="19"/>
        <v>2.83</v>
      </c>
      <c r="H114">
        <f t="shared" si="20"/>
        <v>729</v>
      </c>
      <c r="I114">
        <f t="shared" si="21"/>
        <v>27</v>
      </c>
      <c r="J114">
        <f t="shared" si="22"/>
        <v>1</v>
      </c>
      <c r="K114">
        <v>0.5</v>
      </c>
      <c r="L114">
        <v>0.5</v>
      </c>
      <c r="M114">
        <f t="shared" si="23"/>
        <v>0.25</v>
      </c>
      <c r="N114">
        <f t="shared" si="24"/>
        <v>0.70750000000000002</v>
      </c>
      <c r="O114">
        <f t="shared" si="25"/>
        <v>6.75</v>
      </c>
      <c r="P114">
        <f t="shared" si="26"/>
        <v>0.25</v>
      </c>
      <c r="Q114">
        <f t="shared" si="27"/>
        <v>2.0022250000000001</v>
      </c>
      <c r="R114">
        <f t="shared" si="28"/>
        <v>19.102499999999999</v>
      </c>
      <c r="S114">
        <f t="shared" si="29"/>
        <v>0.70750000000000002</v>
      </c>
      <c r="T114">
        <f t="shared" si="30"/>
        <v>182.25</v>
      </c>
      <c r="U114">
        <f t="shared" si="31"/>
        <v>6.75</v>
      </c>
      <c r="V114">
        <f t="shared" si="32"/>
        <v>0.25</v>
      </c>
    </row>
    <row r="115" spans="2:22" ht="18.75" x14ac:dyDescent="0.25">
      <c r="B115" s="131">
        <v>3.39</v>
      </c>
      <c r="C115" s="131">
        <v>17</v>
      </c>
      <c r="D115" s="131">
        <v>1</v>
      </c>
      <c r="E115">
        <f t="shared" si="17"/>
        <v>11.492100000000001</v>
      </c>
      <c r="F115">
        <f t="shared" si="18"/>
        <v>57.63</v>
      </c>
      <c r="G115">
        <f t="shared" si="19"/>
        <v>3.39</v>
      </c>
      <c r="H115">
        <f t="shared" si="20"/>
        <v>289</v>
      </c>
      <c r="I115">
        <f t="shared" si="21"/>
        <v>17</v>
      </c>
      <c r="J115">
        <f t="shared" si="22"/>
        <v>1</v>
      </c>
      <c r="K115">
        <v>0.5</v>
      </c>
      <c r="L115">
        <v>0.5</v>
      </c>
      <c r="M115">
        <f t="shared" si="23"/>
        <v>0.25</v>
      </c>
      <c r="N115">
        <f t="shared" si="24"/>
        <v>0.84750000000000003</v>
      </c>
      <c r="O115">
        <f t="shared" si="25"/>
        <v>4.25</v>
      </c>
      <c r="P115">
        <f t="shared" si="26"/>
        <v>0.25</v>
      </c>
      <c r="Q115">
        <f t="shared" si="27"/>
        <v>2.8730250000000002</v>
      </c>
      <c r="R115">
        <f t="shared" si="28"/>
        <v>14.407500000000001</v>
      </c>
      <c r="S115">
        <f t="shared" si="29"/>
        <v>0.84750000000000003</v>
      </c>
      <c r="T115">
        <f t="shared" si="30"/>
        <v>72.25</v>
      </c>
      <c r="U115">
        <f t="shared" si="31"/>
        <v>4.25</v>
      </c>
      <c r="V115">
        <f t="shared" si="32"/>
        <v>0.25</v>
      </c>
    </row>
    <row r="116" spans="2:22" ht="18.75" x14ac:dyDescent="0.25">
      <c r="B116" s="131">
        <v>2.67</v>
      </c>
      <c r="C116" s="131">
        <v>24</v>
      </c>
      <c r="D116" s="131">
        <v>1</v>
      </c>
      <c r="E116">
        <f t="shared" si="17"/>
        <v>7.1288999999999998</v>
      </c>
      <c r="F116">
        <f t="shared" si="18"/>
        <v>64.08</v>
      </c>
      <c r="G116">
        <f t="shared" si="19"/>
        <v>2.67</v>
      </c>
      <c r="H116">
        <f t="shared" si="20"/>
        <v>576</v>
      </c>
      <c r="I116">
        <f t="shared" si="21"/>
        <v>24</v>
      </c>
      <c r="J116">
        <f t="shared" si="22"/>
        <v>1</v>
      </c>
      <c r="K116">
        <v>0.5</v>
      </c>
      <c r="L116">
        <v>0.5</v>
      </c>
      <c r="M116">
        <f t="shared" si="23"/>
        <v>0.25</v>
      </c>
      <c r="N116">
        <f t="shared" si="24"/>
        <v>0.66749999999999998</v>
      </c>
      <c r="O116">
        <f t="shared" si="25"/>
        <v>6</v>
      </c>
      <c r="P116">
        <f t="shared" si="26"/>
        <v>0.25</v>
      </c>
      <c r="Q116">
        <f t="shared" si="27"/>
        <v>1.7822249999999999</v>
      </c>
      <c r="R116">
        <f t="shared" si="28"/>
        <v>16.02</v>
      </c>
      <c r="S116">
        <f t="shared" si="29"/>
        <v>0.66749999999999998</v>
      </c>
      <c r="T116">
        <f t="shared" si="30"/>
        <v>144</v>
      </c>
      <c r="U116">
        <f t="shared" si="31"/>
        <v>6</v>
      </c>
      <c r="V116">
        <f t="shared" si="32"/>
        <v>0.25</v>
      </c>
    </row>
    <row r="117" spans="2:22" ht="18.75" x14ac:dyDescent="0.25">
      <c r="B117" s="131">
        <v>3.65</v>
      </c>
      <c r="C117" s="131">
        <v>21</v>
      </c>
      <c r="D117" s="131">
        <v>1</v>
      </c>
      <c r="E117">
        <f t="shared" si="17"/>
        <v>13.3225</v>
      </c>
      <c r="F117">
        <f t="shared" si="18"/>
        <v>76.649999999999991</v>
      </c>
      <c r="G117">
        <f t="shared" si="19"/>
        <v>3.65</v>
      </c>
      <c r="H117">
        <f t="shared" si="20"/>
        <v>441</v>
      </c>
      <c r="I117">
        <f t="shared" si="21"/>
        <v>21</v>
      </c>
      <c r="J117">
        <f t="shared" si="22"/>
        <v>1</v>
      </c>
      <c r="K117">
        <v>0.5</v>
      </c>
      <c r="L117">
        <v>0.5</v>
      </c>
      <c r="M117">
        <f t="shared" si="23"/>
        <v>0.25</v>
      </c>
      <c r="N117">
        <f t="shared" si="24"/>
        <v>0.91249999999999998</v>
      </c>
      <c r="O117">
        <f t="shared" si="25"/>
        <v>5.25</v>
      </c>
      <c r="P117">
        <f t="shared" si="26"/>
        <v>0.25</v>
      </c>
      <c r="Q117">
        <f t="shared" si="27"/>
        <v>3.3306249999999999</v>
      </c>
      <c r="R117">
        <f t="shared" si="28"/>
        <v>19.162499999999998</v>
      </c>
      <c r="S117">
        <f t="shared" si="29"/>
        <v>0.91249999999999998</v>
      </c>
      <c r="T117">
        <f t="shared" si="30"/>
        <v>110.25</v>
      </c>
      <c r="U117">
        <f t="shared" si="31"/>
        <v>5.25</v>
      </c>
      <c r="V117">
        <f t="shared" si="32"/>
        <v>0.25</v>
      </c>
    </row>
    <row r="118" spans="2:22" ht="18.75" x14ac:dyDescent="0.25">
      <c r="B118" s="131">
        <v>4</v>
      </c>
      <c r="C118" s="131">
        <v>23</v>
      </c>
      <c r="D118" s="131">
        <v>1</v>
      </c>
      <c r="E118">
        <f t="shared" si="17"/>
        <v>16</v>
      </c>
      <c r="F118">
        <f t="shared" si="18"/>
        <v>92</v>
      </c>
      <c r="G118">
        <f t="shared" si="19"/>
        <v>4</v>
      </c>
      <c r="H118">
        <f t="shared" si="20"/>
        <v>529</v>
      </c>
      <c r="I118">
        <f t="shared" si="21"/>
        <v>23</v>
      </c>
      <c r="J118">
        <f t="shared" si="22"/>
        <v>1</v>
      </c>
      <c r="K118">
        <v>0.5</v>
      </c>
      <c r="L118">
        <v>0.5</v>
      </c>
      <c r="M118">
        <f t="shared" si="23"/>
        <v>0.25</v>
      </c>
      <c r="N118">
        <f t="shared" si="24"/>
        <v>1</v>
      </c>
      <c r="O118">
        <f t="shared" si="25"/>
        <v>5.75</v>
      </c>
      <c r="P118">
        <f t="shared" si="26"/>
        <v>0.25</v>
      </c>
      <c r="Q118">
        <f t="shared" si="27"/>
        <v>4</v>
      </c>
      <c r="R118">
        <f t="shared" si="28"/>
        <v>23</v>
      </c>
      <c r="S118">
        <f t="shared" si="29"/>
        <v>1</v>
      </c>
      <c r="T118">
        <f t="shared" si="30"/>
        <v>132.25</v>
      </c>
      <c r="U118">
        <f t="shared" si="31"/>
        <v>5.75</v>
      </c>
      <c r="V118">
        <f t="shared" si="32"/>
        <v>0.25</v>
      </c>
    </row>
    <row r="119" spans="2:22" ht="18.75" x14ac:dyDescent="0.25">
      <c r="B119" s="131">
        <v>3.1</v>
      </c>
      <c r="C119" s="131">
        <v>21</v>
      </c>
      <c r="D119" s="131">
        <v>1</v>
      </c>
      <c r="E119">
        <f t="shared" si="17"/>
        <v>9.6100000000000012</v>
      </c>
      <c r="F119">
        <f t="shared" si="18"/>
        <v>65.100000000000009</v>
      </c>
      <c r="G119">
        <f t="shared" si="19"/>
        <v>3.1</v>
      </c>
      <c r="H119">
        <f t="shared" si="20"/>
        <v>441</v>
      </c>
      <c r="I119">
        <f t="shared" si="21"/>
        <v>21</v>
      </c>
      <c r="J119">
        <f t="shared" si="22"/>
        <v>1</v>
      </c>
      <c r="K119">
        <v>0.5</v>
      </c>
      <c r="L119">
        <v>0.5</v>
      </c>
      <c r="M119">
        <f t="shared" si="23"/>
        <v>0.25</v>
      </c>
      <c r="N119">
        <f t="shared" si="24"/>
        <v>0.77500000000000002</v>
      </c>
      <c r="O119">
        <f t="shared" si="25"/>
        <v>5.25</v>
      </c>
      <c r="P119">
        <f t="shared" si="26"/>
        <v>0.25</v>
      </c>
      <c r="Q119">
        <f t="shared" si="27"/>
        <v>2.4025000000000003</v>
      </c>
      <c r="R119">
        <f t="shared" si="28"/>
        <v>16.275000000000002</v>
      </c>
      <c r="S119">
        <f t="shared" si="29"/>
        <v>0.77500000000000002</v>
      </c>
      <c r="T119">
        <f t="shared" si="30"/>
        <v>110.25</v>
      </c>
      <c r="U119">
        <f t="shared" si="31"/>
        <v>5.25</v>
      </c>
      <c r="V119">
        <f t="shared" si="32"/>
        <v>0.25</v>
      </c>
    </row>
    <row r="120" spans="2:22" ht="18.75" x14ac:dyDescent="0.25">
      <c r="B120" s="131">
        <v>2.39</v>
      </c>
      <c r="C120" s="131">
        <v>19</v>
      </c>
      <c r="D120" s="131">
        <v>1</v>
      </c>
      <c r="E120">
        <f t="shared" si="17"/>
        <v>5.7121000000000004</v>
      </c>
      <c r="F120">
        <f t="shared" si="18"/>
        <v>45.410000000000004</v>
      </c>
      <c r="G120">
        <f t="shared" si="19"/>
        <v>2.39</v>
      </c>
      <c r="H120">
        <f t="shared" si="20"/>
        <v>361</v>
      </c>
      <c r="I120">
        <f t="shared" si="21"/>
        <v>19</v>
      </c>
      <c r="J120">
        <f t="shared" si="22"/>
        <v>1</v>
      </c>
      <c r="K120">
        <v>0.5</v>
      </c>
      <c r="L120">
        <v>0.5</v>
      </c>
      <c r="M120">
        <f t="shared" si="23"/>
        <v>0.25</v>
      </c>
      <c r="N120">
        <f t="shared" si="24"/>
        <v>0.59750000000000003</v>
      </c>
      <c r="O120">
        <f t="shared" si="25"/>
        <v>4.75</v>
      </c>
      <c r="P120">
        <f t="shared" si="26"/>
        <v>0.25</v>
      </c>
      <c r="Q120">
        <f t="shared" si="27"/>
        <v>1.4280250000000001</v>
      </c>
      <c r="R120">
        <f t="shared" si="28"/>
        <v>11.352500000000001</v>
      </c>
      <c r="S120">
        <f t="shared" si="29"/>
        <v>0.59750000000000003</v>
      </c>
      <c r="T120">
        <f t="shared" si="30"/>
        <v>90.25</v>
      </c>
      <c r="U120">
        <f t="shared" si="31"/>
        <v>4.75</v>
      </c>
      <c r="V120">
        <f t="shared" si="32"/>
        <v>0.25</v>
      </c>
    </row>
    <row r="121" spans="2:22" x14ac:dyDescent="0.25">
      <c r="L121" t="s">
        <v>247</v>
      </c>
      <c r="M121">
        <f>SUM(M89:M120)</f>
        <v>8</v>
      </c>
      <c r="N121">
        <f t="shared" ref="N121:V121" si="33">SUM(N89:N120)</f>
        <v>24.862500000000004</v>
      </c>
      <c r="O121">
        <f t="shared" si="33"/>
        <v>175.5</v>
      </c>
      <c r="P121">
        <f t="shared" si="33"/>
        <v>3.5</v>
      </c>
      <c r="Q121">
        <f t="shared" si="33"/>
        <v>79.016475000000014</v>
      </c>
      <c r="R121">
        <f t="shared" si="33"/>
        <v>551.25249999999994</v>
      </c>
      <c r="S121">
        <f t="shared" si="33"/>
        <v>10.9825</v>
      </c>
      <c r="T121">
        <f t="shared" si="33"/>
        <v>3968</v>
      </c>
      <c r="U121">
        <f t="shared" si="33"/>
        <v>78.5</v>
      </c>
      <c r="V121">
        <f t="shared" si="33"/>
        <v>3.5</v>
      </c>
    </row>
    <row r="122" spans="2:22" x14ac:dyDescent="0.25">
      <c r="M122" t="s">
        <v>293</v>
      </c>
      <c r="N122" t="s">
        <v>294</v>
      </c>
      <c r="O122" t="s">
        <v>295</v>
      </c>
      <c r="P122" t="s">
        <v>297</v>
      </c>
      <c r="Q122" t="s">
        <v>298</v>
      </c>
      <c r="R122" t="s">
        <v>296</v>
      </c>
      <c r="S122" t="s">
        <v>299</v>
      </c>
      <c r="T122" t="s">
        <v>300</v>
      </c>
      <c r="U122" t="s">
        <v>301</v>
      </c>
      <c r="V122" t="s">
        <v>302</v>
      </c>
    </row>
    <row r="125" spans="2:22" x14ac:dyDescent="0.25">
      <c r="H125" t="s">
        <v>303</v>
      </c>
      <c r="N125" t="s">
        <v>304</v>
      </c>
    </row>
    <row r="126" spans="2:22" x14ac:dyDescent="0.25">
      <c r="I126">
        <v>8</v>
      </c>
      <c r="J126">
        <v>24.862500000000004</v>
      </c>
      <c r="K126">
        <v>175.5</v>
      </c>
      <c r="L126">
        <v>3.5</v>
      </c>
      <c r="N126">
        <f>G85</f>
        <v>-5</v>
      </c>
    </row>
    <row r="127" spans="2:22" x14ac:dyDescent="0.25">
      <c r="I127">
        <v>24.862500000000004</v>
      </c>
      <c r="J127">
        <v>79.016475000000014</v>
      </c>
      <c r="K127">
        <v>551.25249999999994</v>
      </c>
      <c r="L127">
        <v>10.9825</v>
      </c>
      <c r="N127">
        <f>H85</f>
        <v>-11.965000000000003</v>
      </c>
    </row>
    <row r="128" spans="2:22" x14ac:dyDescent="0.25">
      <c r="I128">
        <v>175.5</v>
      </c>
      <c r="J128">
        <v>551.25249999999994</v>
      </c>
      <c r="K128">
        <v>3968</v>
      </c>
      <c r="L128">
        <v>78.5</v>
      </c>
      <c r="N128">
        <f>I85</f>
        <v>-92</v>
      </c>
    </row>
    <row r="129" spans="9:16" x14ac:dyDescent="0.25">
      <c r="I129">
        <v>3.5</v>
      </c>
      <c r="J129">
        <v>10.9825</v>
      </c>
      <c r="K129">
        <v>78.5</v>
      </c>
      <c r="L129">
        <v>3.5</v>
      </c>
      <c r="N129">
        <f>J85</f>
        <v>1</v>
      </c>
    </row>
    <row r="130" spans="9:16" x14ac:dyDescent="0.25">
      <c r="M130" t="s">
        <v>305</v>
      </c>
    </row>
    <row r="132" spans="9:16" x14ac:dyDescent="0.25">
      <c r="I132" t="s">
        <v>306</v>
      </c>
      <c r="O132" t="s">
        <v>307</v>
      </c>
      <c r="P132" t="s">
        <v>308</v>
      </c>
    </row>
    <row r="133" spans="9:16" x14ac:dyDescent="0.25">
      <c r="J133">
        <f t="array" ref="J133:M136">MINVERSE(I126:L129)</f>
        <v>7.0124381684458212</v>
      </c>
      <c r="K133">
        <v>-1.3850343051781568</v>
      </c>
      <c r="L133">
        <v>-0.11682160414570494</v>
      </c>
      <c r="M133">
        <v>-4.625668785812307E-2</v>
      </c>
      <c r="O133">
        <f t="array" ref="O133:O136">MMULT(J133:M136,N126:N129)</f>
        <v>-7.7889244872257253</v>
      </c>
      <c r="P133">
        <f>O133+I18</f>
        <v>-7.7889244872257253</v>
      </c>
    </row>
    <row r="134" spans="9:16" x14ac:dyDescent="0.25">
      <c r="J134">
        <v>-1.3850343051781577</v>
      </c>
      <c r="K134">
        <v>0.6849221015778435</v>
      </c>
      <c r="L134">
        <v>-3.3753241202049068E-2</v>
      </c>
      <c r="M134">
        <v>-7.1164223126462403E-3</v>
      </c>
      <c r="O134">
        <v>1.8282603487877569</v>
      </c>
      <c r="P134">
        <f>O134+I19</f>
        <v>1.8282603487877569</v>
      </c>
    </row>
    <row r="135" spans="9:16" x14ac:dyDescent="0.25">
      <c r="J135">
        <v>-0.1168216041457048</v>
      </c>
      <c r="K135">
        <v>-3.3753241202049117E-2</v>
      </c>
      <c r="L135">
        <v>1.0249404191135191E-2</v>
      </c>
      <c r="M135">
        <v>-7.1450408550403745E-3</v>
      </c>
      <c r="O135">
        <v>3.7875325271563939E-2</v>
      </c>
      <c r="P135">
        <f>O135+I20</f>
        <v>3.7875325271563939E-2</v>
      </c>
    </row>
    <row r="136" spans="9:16" x14ac:dyDescent="0.25">
      <c r="J136">
        <v>-4.6256687858122904E-2</v>
      </c>
      <c r="K136">
        <v>-7.1164223126461501E-3</v>
      </c>
      <c r="L136">
        <v>-7.1450408550403936E-3</v>
      </c>
      <c r="M136">
        <v>0.51455434933506783</v>
      </c>
      <c r="O136">
        <v>1.4883295402602097</v>
      </c>
      <c r="P136">
        <f>O136+I21</f>
        <v>1.4883295402602097</v>
      </c>
    </row>
  </sheetData>
  <mergeCells count="5">
    <mergeCell ref="I13:P13"/>
    <mergeCell ref="J14:L14"/>
    <mergeCell ref="M14:O14"/>
    <mergeCell ref="B2:N3"/>
    <mergeCell ref="R16:T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6"/>
  <sheetViews>
    <sheetView topLeftCell="A16" workbookViewId="0">
      <selection activeCell="K3" sqref="K3:K4"/>
    </sheetView>
  </sheetViews>
  <sheetFormatPr defaultRowHeight="15" x14ac:dyDescent="0.25"/>
  <cols>
    <col min="11" max="11" width="13.42578125" customWidth="1"/>
    <col min="12" max="13" width="9.28515625" bestFit="1" customWidth="1"/>
    <col min="14" max="14" width="12" bestFit="1" customWidth="1"/>
    <col min="15" max="17" width="9.28515625" bestFit="1" customWidth="1"/>
    <col min="18" max="18" width="12" bestFit="1" customWidth="1"/>
  </cols>
  <sheetData>
    <row r="1" spans="1:20" ht="15.75" thickBot="1" x14ac:dyDescent="0.3">
      <c r="A1" s="232" t="s">
        <v>22</v>
      </c>
      <c r="B1" s="232"/>
      <c r="C1" s="232"/>
      <c r="K1" s="229" t="s">
        <v>19</v>
      </c>
      <c r="M1" s="22" t="s">
        <v>33</v>
      </c>
    </row>
    <row r="2" spans="1:20" ht="15.75" thickBot="1" x14ac:dyDescent="0.3">
      <c r="C2" s="230" t="s">
        <v>20</v>
      </c>
      <c r="D2" s="231"/>
      <c r="E2" s="231"/>
      <c r="F2" s="231"/>
      <c r="G2" s="231"/>
      <c r="H2" s="231"/>
      <c r="I2" s="231"/>
      <c r="J2" s="151"/>
      <c r="K2" s="229"/>
      <c r="M2" s="231" t="s">
        <v>21</v>
      </c>
      <c r="N2" s="231"/>
      <c r="O2" s="231"/>
      <c r="P2" s="231"/>
      <c r="Q2" s="231"/>
      <c r="R2" s="231"/>
      <c r="S2" s="231"/>
      <c r="T2" s="231"/>
    </row>
    <row r="3" spans="1:20" ht="15.75" customHeight="1" thickBot="1" x14ac:dyDescent="0.3">
      <c r="B3" s="237" t="s">
        <v>0</v>
      </c>
      <c r="C3" s="5" t="s">
        <v>1</v>
      </c>
      <c r="D3" s="5" t="s">
        <v>3</v>
      </c>
      <c r="E3" s="5" t="s">
        <v>5</v>
      </c>
      <c r="F3" s="5" t="s">
        <v>7</v>
      </c>
      <c r="G3" s="5" t="s">
        <v>9</v>
      </c>
      <c r="H3" s="5" t="s">
        <v>11</v>
      </c>
      <c r="I3" s="5" t="s">
        <v>12</v>
      </c>
      <c r="J3" s="16" t="s">
        <v>14</v>
      </c>
      <c r="K3" s="238" t="s">
        <v>15</v>
      </c>
      <c r="M3" s="5" t="s">
        <v>1</v>
      </c>
      <c r="N3" s="5" t="s">
        <v>3</v>
      </c>
      <c r="O3" s="5" t="s">
        <v>5</v>
      </c>
      <c r="P3" s="5" t="s">
        <v>7</v>
      </c>
      <c r="Q3" s="5" t="s">
        <v>9</v>
      </c>
      <c r="R3" s="5" t="s">
        <v>11</v>
      </c>
      <c r="S3" s="5" t="s">
        <v>12</v>
      </c>
      <c r="T3" s="16" t="s">
        <v>14</v>
      </c>
    </row>
    <row r="4" spans="1:20" ht="15.75" thickBot="1" x14ac:dyDescent="0.3">
      <c r="B4" s="237"/>
      <c r="C4" s="5" t="s">
        <v>2</v>
      </c>
      <c r="D4" s="5" t="s">
        <v>4</v>
      </c>
      <c r="E4" s="5" t="s">
        <v>6</v>
      </c>
      <c r="F4" s="5" t="s">
        <v>8</v>
      </c>
      <c r="G4" s="5" t="s">
        <v>10</v>
      </c>
      <c r="H4" s="5" t="s">
        <v>31</v>
      </c>
      <c r="I4" s="5" t="s">
        <v>13</v>
      </c>
      <c r="J4" s="16" t="s">
        <v>32</v>
      </c>
      <c r="K4" s="238"/>
      <c r="M4" s="5" t="s">
        <v>2</v>
      </c>
      <c r="N4" s="5" t="s">
        <v>4</v>
      </c>
      <c r="O4" s="5" t="s">
        <v>6</v>
      </c>
      <c r="P4" s="5" t="s">
        <v>8</v>
      </c>
      <c r="Q4" s="5" t="s">
        <v>10</v>
      </c>
      <c r="R4" s="5" t="s">
        <v>31</v>
      </c>
      <c r="S4" s="5" t="s">
        <v>13</v>
      </c>
      <c r="T4" s="16" t="s">
        <v>32</v>
      </c>
    </row>
    <row r="5" spans="1:20" ht="15.75" thickBot="1" x14ac:dyDescent="0.3">
      <c r="B5" s="3" t="s">
        <v>16</v>
      </c>
      <c r="C5" s="7">
        <v>110</v>
      </c>
      <c r="D5" s="7">
        <v>2</v>
      </c>
      <c r="E5" s="7">
        <v>2</v>
      </c>
      <c r="F5" s="7">
        <v>180</v>
      </c>
      <c r="G5" s="7">
        <v>1.5</v>
      </c>
      <c r="H5" s="7">
        <v>10.5</v>
      </c>
      <c r="I5" s="7">
        <v>10</v>
      </c>
      <c r="J5" s="8">
        <v>70</v>
      </c>
      <c r="K5" s="6">
        <v>1</v>
      </c>
      <c r="M5" s="4">
        <f t="shared" ref="M5:T5" si="0">C5-C$22</f>
        <v>-0.58823529411765207</v>
      </c>
      <c r="N5" s="4">
        <f t="shared" si="0"/>
        <v>-0.35294117647058831</v>
      </c>
      <c r="O5" s="4">
        <f t="shared" si="0"/>
        <v>0.76470588235294112</v>
      </c>
      <c r="P5" s="4">
        <f t="shared" si="0"/>
        <v>-17.64705882352942</v>
      </c>
      <c r="Q5" s="4">
        <f t="shared" si="0"/>
        <v>0.20588235294117641</v>
      </c>
      <c r="R5" s="4">
        <f t="shared" si="0"/>
        <v>-4.0882352941176467</v>
      </c>
      <c r="S5" s="4">
        <f t="shared" si="0"/>
        <v>1.882352941176471</v>
      </c>
      <c r="T5" s="4">
        <f t="shared" si="0"/>
        <v>-15</v>
      </c>
    </row>
    <row r="6" spans="1:20" ht="15.75" thickBot="1" x14ac:dyDescent="0.3">
      <c r="B6" s="3" t="s">
        <v>16</v>
      </c>
      <c r="C6" s="7">
        <v>110</v>
      </c>
      <c r="D6" s="7">
        <v>6</v>
      </c>
      <c r="E6" s="7">
        <v>2</v>
      </c>
      <c r="F6" s="7">
        <v>290</v>
      </c>
      <c r="G6" s="7">
        <v>2</v>
      </c>
      <c r="H6" s="7">
        <v>17</v>
      </c>
      <c r="I6" s="7">
        <v>1</v>
      </c>
      <c r="J6" s="8">
        <v>105</v>
      </c>
      <c r="K6" s="6">
        <v>1</v>
      </c>
      <c r="M6" s="4">
        <f t="shared" ref="M6:M21" si="1">C6-C$22</f>
        <v>-0.58823529411765207</v>
      </c>
      <c r="N6" s="4">
        <f t="shared" ref="N6:N21" si="2">D6-D$22</f>
        <v>3.6470588235294117</v>
      </c>
      <c r="O6" s="4">
        <f t="shared" ref="O6:O21" si="3">E6-E$22</f>
        <v>0.76470588235294112</v>
      </c>
      <c r="P6" s="4">
        <f t="shared" ref="P6:P21" si="4">F6-F$22</f>
        <v>92.35294117647058</v>
      </c>
      <c r="Q6" s="4">
        <f t="shared" ref="Q6:Q21" si="5">G6-G$22</f>
        <v>0.70588235294117641</v>
      </c>
      <c r="R6" s="4">
        <f t="shared" ref="R6:R21" si="6">H6-H$22</f>
        <v>2.4117647058823533</v>
      </c>
      <c r="S6" s="4">
        <f t="shared" ref="S6:S21" si="7">I6-I$22</f>
        <v>-7.117647058823529</v>
      </c>
      <c r="T6" s="4">
        <f t="shared" ref="T6:T21" si="8">J6-J$22</f>
        <v>20</v>
      </c>
    </row>
    <row r="7" spans="1:20" ht="15.75" thickBot="1" x14ac:dyDescent="0.3">
      <c r="B7" s="3" t="s">
        <v>16</v>
      </c>
      <c r="C7" s="7">
        <v>110</v>
      </c>
      <c r="D7" s="7">
        <v>1</v>
      </c>
      <c r="E7" s="7">
        <v>1</v>
      </c>
      <c r="F7" s="7">
        <v>180</v>
      </c>
      <c r="G7" s="7">
        <v>0</v>
      </c>
      <c r="H7" s="7">
        <v>12</v>
      </c>
      <c r="I7" s="7">
        <v>13</v>
      </c>
      <c r="J7" s="8">
        <v>55</v>
      </c>
      <c r="K7" s="6">
        <v>1</v>
      </c>
      <c r="M7" s="4">
        <f t="shared" si="1"/>
        <v>-0.58823529411765207</v>
      </c>
      <c r="N7" s="4">
        <f t="shared" si="2"/>
        <v>-1.3529411764705883</v>
      </c>
      <c r="O7" s="4">
        <f t="shared" si="3"/>
        <v>-0.23529411764705888</v>
      </c>
      <c r="P7" s="4">
        <f t="shared" si="4"/>
        <v>-17.64705882352942</v>
      </c>
      <c r="Q7" s="4">
        <f t="shared" si="5"/>
        <v>-1.2941176470588236</v>
      </c>
      <c r="R7" s="4">
        <f t="shared" si="6"/>
        <v>-2.5882352941176467</v>
      </c>
      <c r="S7" s="4">
        <f t="shared" si="7"/>
        <v>4.882352941176471</v>
      </c>
      <c r="T7" s="4">
        <f t="shared" si="8"/>
        <v>-30</v>
      </c>
    </row>
    <row r="8" spans="1:20" ht="15.75" thickBot="1" x14ac:dyDescent="0.3">
      <c r="B8" s="3" t="s">
        <v>16</v>
      </c>
      <c r="C8" s="7">
        <v>110</v>
      </c>
      <c r="D8" s="7">
        <v>1</v>
      </c>
      <c r="E8" s="7">
        <v>1</v>
      </c>
      <c r="F8" s="7">
        <v>180</v>
      </c>
      <c r="G8" s="7">
        <v>0</v>
      </c>
      <c r="H8" s="7">
        <v>12</v>
      </c>
      <c r="I8" s="7">
        <v>13</v>
      </c>
      <c r="J8" s="8">
        <v>65</v>
      </c>
      <c r="K8" s="6">
        <v>1</v>
      </c>
      <c r="M8" s="4">
        <f t="shared" si="1"/>
        <v>-0.58823529411765207</v>
      </c>
      <c r="N8" s="4">
        <f t="shared" si="2"/>
        <v>-1.3529411764705883</v>
      </c>
      <c r="O8" s="4">
        <f t="shared" si="3"/>
        <v>-0.23529411764705888</v>
      </c>
      <c r="P8" s="4">
        <f t="shared" si="4"/>
        <v>-17.64705882352942</v>
      </c>
      <c r="Q8" s="4">
        <f t="shared" si="5"/>
        <v>-1.2941176470588236</v>
      </c>
      <c r="R8" s="4">
        <f t="shared" si="6"/>
        <v>-2.5882352941176467</v>
      </c>
      <c r="S8" s="4">
        <f t="shared" si="7"/>
        <v>4.882352941176471</v>
      </c>
      <c r="T8" s="4">
        <f t="shared" si="8"/>
        <v>-20</v>
      </c>
    </row>
    <row r="9" spans="1:20" ht="15.75" thickBot="1" x14ac:dyDescent="0.3">
      <c r="B9" s="3" t="s">
        <v>16</v>
      </c>
      <c r="C9" s="7">
        <v>110</v>
      </c>
      <c r="D9" s="7">
        <v>1</v>
      </c>
      <c r="E9" s="7">
        <v>1</v>
      </c>
      <c r="F9" s="7">
        <v>180</v>
      </c>
      <c r="G9" s="7">
        <v>0</v>
      </c>
      <c r="H9" s="7">
        <v>15</v>
      </c>
      <c r="I9" s="7">
        <v>9</v>
      </c>
      <c r="J9" s="8">
        <v>45</v>
      </c>
      <c r="K9" s="6">
        <v>1</v>
      </c>
      <c r="M9" s="4">
        <f t="shared" si="1"/>
        <v>-0.58823529411765207</v>
      </c>
      <c r="N9" s="4">
        <f t="shared" si="2"/>
        <v>-1.3529411764705883</v>
      </c>
      <c r="O9" s="4">
        <f t="shared" si="3"/>
        <v>-0.23529411764705888</v>
      </c>
      <c r="P9" s="4">
        <f t="shared" si="4"/>
        <v>-17.64705882352942</v>
      </c>
      <c r="Q9" s="4">
        <f t="shared" si="5"/>
        <v>-1.2941176470588236</v>
      </c>
      <c r="R9" s="4">
        <f t="shared" si="6"/>
        <v>0.41176470588235325</v>
      </c>
      <c r="S9" s="4">
        <f t="shared" si="7"/>
        <v>0.88235294117647101</v>
      </c>
      <c r="T9" s="4">
        <f t="shared" si="8"/>
        <v>-40</v>
      </c>
    </row>
    <row r="10" spans="1:20" ht="15.75" thickBot="1" x14ac:dyDescent="0.3">
      <c r="B10" s="3" t="s">
        <v>16</v>
      </c>
      <c r="C10" s="7">
        <v>110</v>
      </c>
      <c r="D10" s="7">
        <v>3</v>
      </c>
      <c r="E10" s="7">
        <v>1</v>
      </c>
      <c r="F10" s="7">
        <v>250</v>
      </c>
      <c r="G10" s="7">
        <v>1.5</v>
      </c>
      <c r="H10" s="7">
        <v>11.5</v>
      </c>
      <c r="I10" s="7">
        <v>10</v>
      </c>
      <c r="J10" s="8">
        <v>90</v>
      </c>
      <c r="K10" s="6">
        <v>1</v>
      </c>
      <c r="M10" s="4">
        <f t="shared" si="1"/>
        <v>-0.58823529411765207</v>
      </c>
      <c r="N10" s="4">
        <f t="shared" si="2"/>
        <v>0.64705882352941169</v>
      </c>
      <c r="O10" s="4">
        <f t="shared" si="3"/>
        <v>-0.23529411764705888</v>
      </c>
      <c r="P10" s="4">
        <f t="shared" si="4"/>
        <v>52.35294117647058</v>
      </c>
      <c r="Q10" s="4">
        <f t="shared" si="5"/>
        <v>0.20588235294117641</v>
      </c>
      <c r="R10" s="4">
        <f t="shared" si="6"/>
        <v>-3.0882352941176467</v>
      </c>
      <c r="S10" s="4">
        <f t="shared" si="7"/>
        <v>1.882352941176471</v>
      </c>
      <c r="T10" s="4">
        <f t="shared" si="8"/>
        <v>5</v>
      </c>
    </row>
    <row r="11" spans="1:20" ht="15.75" thickBot="1" x14ac:dyDescent="0.3">
      <c r="B11" s="3" t="s">
        <v>16</v>
      </c>
      <c r="C11" s="7">
        <v>110</v>
      </c>
      <c r="D11" s="7">
        <v>2</v>
      </c>
      <c r="E11" s="7">
        <v>1</v>
      </c>
      <c r="F11" s="7">
        <v>260</v>
      </c>
      <c r="G11" s="7">
        <v>0</v>
      </c>
      <c r="H11" s="7">
        <v>21</v>
      </c>
      <c r="I11" s="7">
        <v>3</v>
      </c>
      <c r="J11" s="8">
        <v>40</v>
      </c>
      <c r="K11" s="6">
        <v>1</v>
      </c>
      <c r="M11" s="4">
        <f t="shared" si="1"/>
        <v>-0.58823529411765207</v>
      </c>
      <c r="N11" s="4">
        <f t="shared" si="2"/>
        <v>-0.35294117647058831</v>
      </c>
      <c r="O11" s="4">
        <f t="shared" si="3"/>
        <v>-0.23529411764705888</v>
      </c>
      <c r="P11" s="4">
        <f t="shared" si="4"/>
        <v>62.35294117647058</v>
      </c>
      <c r="Q11" s="4">
        <f t="shared" si="5"/>
        <v>-1.2941176470588236</v>
      </c>
      <c r="R11" s="4">
        <f t="shared" si="6"/>
        <v>6.4117647058823533</v>
      </c>
      <c r="S11" s="4">
        <f t="shared" si="7"/>
        <v>-5.117647058823529</v>
      </c>
      <c r="T11" s="4">
        <f t="shared" si="8"/>
        <v>-45</v>
      </c>
    </row>
    <row r="12" spans="1:20" ht="15.75" thickBot="1" x14ac:dyDescent="0.3">
      <c r="B12" s="3" t="s">
        <v>16</v>
      </c>
      <c r="C12" s="7">
        <v>110</v>
      </c>
      <c r="D12" s="7">
        <v>2</v>
      </c>
      <c r="E12" s="7">
        <v>1</v>
      </c>
      <c r="F12" s="7">
        <v>180</v>
      </c>
      <c r="G12" s="7">
        <v>0</v>
      </c>
      <c r="H12" s="7">
        <v>12</v>
      </c>
      <c r="I12" s="7">
        <v>12</v>
      </c>
      <c r="J12" s="8">
        <v>55</v>
      </c>
      <c r="K12" s="6">
        <v>1</v>
      </c>
      <c r="M12" s="4">
        <f t="shared" si="1"/>
        <v>-0.58823529411765207</v>
      </c>
      <c r="N12" s="4">
        <f t="shared" si="2"/>
        <v>-0.35294117647058831</v>
      </c>
      <c r="O12" s="4">
        <f t="shared" si="3"/>
        <v>-0.23529411764705888</v>
      </c>
      <c r="P12" s="4">
        <f t="shared" si="4"/>
        <v>-17.64705882352942</v>
      </c>
      <c r="Q12" s="4">
        <f t="shared" si="5"/>
        <v>-1.2941176470588236</v>
      </c>
      <c r="R12" s="4">
        <f t="shared" si="6"/>
        <v>-2.5882352941176467</v>
      </c>
      <c r="S12" s="4">
        <f t="shared" si="7"/>
        <v>3.882352941176471</v>
      </c>
      <c r="T12" s="4">
        <f t="shared" si="8"/>
        <v>-30</v>
      </c>
    </row>
    <row r="13" spans="1:20" ht="15.75" thickBot="1" x14ac:dyDescent="0.3">
      <c r="B13" s="3" t="s">
        <v>16</v>
      </c>
      <c r="C13" s="7">
        <v>100</v>
      </c>
      <c r="D13" s="7">
        <v>2</v>
      </c>
      <c r="E13" s="7">
        <v>1</v>
      </c>
      <c r="F13" s="7">
        <v>220</v>
      </c>
      <c r="G13" s="7">
        <v>2</v>
      </c>
      <c r="H13" s="7">
        <v>15</v>
      </c>
      <c r="I13" s="7">
        <v>6</v>
      </c>
      <c r="J13" s="8">
        <v>90</v>
      </c>
      <c r="K13" s="6">
        <v>1</v>
      </c>
      <c r="M13" s="4">
        <f t="shared" si="1"/>
        <v>-10.588235294117652</v>
      </c>
      <c r="N13" s="4">
        <f t="shared" si="2"/>
        <v>-0.35294117647058831</v>
      </c>
      <c r="O13" s="4">
        <f t="shared" si="3"/>
        <v>-0.23529411764705888</v>
      </c>
      <c r="P13" s="4">
        <f t="shared" si="4"/>
        <v>22.35294117647058</v>
      </c>
      <c r="Q13" s="4">
        <f t="shared" si="5"/>
        <v>0.70588235294117641</v>
      </c>
      <c r="R13" s="4">
        <f t="shared" si="6"/>
        <v>0.41176470588235325</v>
      </c>
      <c r="S13" s="4">
        <f t="shared" si="7"/>
        <v>-2.117647058823529</v>
      </c>
      <c r="T13" s="4">
        <f t="shared" si="8"/>
        <v>5</v>
      </c>
    </row>
    <row r="14" spans="1:20" ht="15.75" thickBot="1" x14ac:dyDescent="0.3">
      <c r="B14" s="3" t="s">
        <v>16</v>
      </c>
      <c r="C14" s="7">
        <v>130</v>
      </c>
      <c r="D14" s="7">
        <v>3</v>
      </c>
      <c r="E14" s="7">
        <v>2</v>
      </c>
      <c r="F14" s="7">
        <v>170</v>
      </c>
      <c r="G14" s="7">
        <v>1.5</v>
      </c>
      <c r="H14" s="7">
        <v>13.5</v>
      </c>
      <c r="I14" s="7">
        <v>10</v>
      </c>
      <c r="J14" s="8">
        <v>120</v>
      </c>
      <c r="K14" s="6">
        <v>1</v>
      </c>
      <c r="M14" s="4">
        <f t="shared" si="1"/>
        <v>19.411764705882348</v>
      </c>
      <c r="N14" s="4">
        <f t="shared" si="2"/>
        <v>0.64705882352941169</v>
      </c>
      <c r="O14" s="4">
        <f t="shared" si="3"/>
        <v>0.76470588235294112</v>
      </c>
      <c r="P14" s="4">
        <f t="shared" si="4"/>
        <v>-27.64705882352942</v>
      </c>
      <c r="Q14" s="4">
        <f t="shared" si="5"/>
        <v>0.20588235294117641</v>
      </c>
      <c r="R14" s="4">
        <f t="shared" si="6"/>
        <v>-1.0882352941176467</v>
      </c>
      <c r="S14" s="4">
        <f t="shared" si="7"/>
        <v>1.882352941176471</v>
      </c>
      <c r="T14" s="4">
        <f t="shared" si="8"/>
        <v>35</v>
      </c>
    </row>
    <row r="15" spans="1:20" ht="15.75" thickBot="1" x14ac:dyDescent="0.3">
      <c r="B15" s="3" t="s">
        <v>16</v>
      </c>
      <c r="C15" s="7">
        <v>100</v>
      </c>
      <c r="D15" s="7">
        <v>3</v>
      </c>
      <c r="E15" s="7">
        <v>2</v>
      </c>
      <c r="F15" s="7">
        <v>140</v>
      </c>
      <c r="G15" s="7">
        <v>2.5</v>
      </c>
      <c r="H15" s="7">
        <v>10.5</v>
      </c>
      <c r="I15" s="7">
        <v>8</v>
      </c>
      <c r="J15" s="8">
        <v>140</v>
      </c>
      <c r="K15" s="6">
        <v>1</v>
      </c>
      <c r="M15" s="4">
        <f t="shared" si="1"/>
        <v>-10.588235294117652</v>
      </c>
      <c r="N15" s="4">
        <f t="shared" si="2"/>
        <v>0.64705882352941169</v>
      </c>
      <c r="O15" s="4">
        <f t="shared" si="3"/>
        <v>0.76470588235294112</v>
      </c>
      <c r="P15" s="4">
        <f t="shared" si="4"/>
        <v>-57.64705882352942</v>
      </c>
      <c r="Q15" s="4">
        <f t="shared" si="5"/>
        <v>1.2058823529411764</v>
      </c>
      <c r="R15" s="4">
        <f t="shared" si="6"/>
        <v>-4.0882352941176467</v>
      </c>
      <c r="S15" s="4">
        <f t="shared" si="7"/>
        <v>-0.11764705882352899</v>
      </c>
      <c r="T15" s="4">
        <f t="shared" si="8"/>
        <v>55</v>
      </c>
    </row>
    <row r="16" spans="1:20" ht="15.75" thickBot="1" x14ac:dyDescent="0.3">
      <c r="B16" s="3" t="s">
        <v>16</v>
      </c>
      <c r="C16" s="7">
        <v>110</v>
      </c>
      <c r="D16" s="7">
        <v>2</v>
      </c>
      <c r="E16" s="7">
        <v>1</v>
      </c>
      <c r="F16" s="7">
        <v>200</v>
      </c>
      <c r="G16" s="7">
        <v>0</v>
      </c>
      <c r="H16" s="7">
        <v>21</v>
      </c>
      <c r="I16" s="7">
        <v>3</v>
      </c>
      <c r="J16" s="8">
        <v>35</v>
      </c>
      <c r="K16" s="6">
        <v>1</v>
      </c>
      <c r="M16" s="4">
        <f t="shared" si="1"/>
        <v>-0.58823529411765207</v>
      </c>
      <c r="N16" s="4">
        <f t="shared" si="2"/>
        <v>-0.35294117647058831</v>
      </c>
      <c r="O16" s="4">
        <f t="shared" si="3"/>
        <v>-0.23529411764705888</v>
      </c>
      <c r="P16" s="4">
        <f t="shared" si="4"/>
        <v>2.3529411764705799</v>
      </c>
      <c r="Q16" s="4">
        <f t="shared" si="5"/>
        <v>-1.2941176470588236</v>
      </c>
      <c r="R16" s="4">
        <f t="shared" si="6"/>
        <v>6.4117647058823533</v>
      </c>
      <c r="S16" s="4">
        <f t="shared" si="7"/>
        <v>-5.117647058823529</v>
      </c>
      <c r="T16" s="4">
        <f t="shared" si="8"/>
        <v>-50</v>
      </c>
    </row>
    <row r="17" spans="1:20" ht="15.75" thickBot="1" x14ac:dyDescent="0.3">
      <c r="B17" s="3" t="s">
        <v>16</v>
      </c>
      <c r="C17" s="7">
        <v>140</v>
      </c>
      <c r="D17" s="7">
        <v>3</v>
      </c>
      <c r="E17" s="7">
        <v>1</v>
      </c>
      <c r="F17" s="7">
        <v>190</v>
      </c>
      <c r="G17" s="7">
        <v>4</v>
      </c>
      <c r="H17" s="7">
        <v>15</v>
      </c>
      <c r="I17" s="7">
        <v>14</v>
      </c>
      <c r="J17" s="8">
        <v>230</v>
      </c>
      <c r="K17" s="6">
        <v>1</v>
      </c>
      <c r="M17" s="4">
        <f t="shared" si="1"/>
        <v>29.411764705882348</v>
      </c>
      <c r="N17" s="4">
        <f t="shared" si="2"/>
        <v>0.64705882352941169</v>
      </c>
      <c r="O17" s="4">
        <f t="shared" si="3"/>
        <v>-0.23529411764705888</v>
      </c>
      <c r="P17" s="4">
        <f t="shared" si="4"/>
        <v>-7.6470588235294201</v>
      </c>
      <c r="Q17" s="4">
        <f t="shared" si="5"/>
        <v>2.7058823529411766</v>
      </c>
      <c r="R17" s="4">
        <f t="shared" si="6"/>
        <v>0.41176470588235325</v>
      </c>
      <c r="S17" s="4">
        <f t="shared" si="7"/>
        <v>5.882352941176471</v>
      </c>
      <c r="T17" s="4">
        <f t="shared" si="8"/>
        <v>145</v>
      </c>
    </row>
    <row r="18" spans="1:20" ht="15.75" thickBot="1" x14ac:dyDescent="0.3">
      <c r="B18" s="3" t="s">
        <v>16</v>
      </c>
      <c r="C18" s="7">
        <v>100</v>
      </c>
      <c r="D18" s="7">
        <v>3</v>
      </c>
      <c r="E18" s="7">
        <v>1</v>
      </c>
      <c r="F18" s="7">
        <v>200</v>
      </c>
      <c r="G18" s="7">
        <v>3</v>
      </c>
      <c r="H18" s="7">
        <v>16</v>
      </c>
      <c r="I18" s="7">
        <v>3</v>
      </c>
      <c r="J18" s="8">
        <v>110</v>
      </c>
      <c r="K18" s="6">
        <v>1</v>
      </c>
      <c r="M18" s="4">
        <f t="shared" si="1"/>
        <v>-10.588235294117652</v>
      </c>
      <c r="N18" s="4">
        <f t="shared" si="2"/>
        <v>0.64705882352941169</v>
      </c>
      <c r="O18" s="4">
        <f t="shared" si="3"/>
        <v>-0.23529411764705888</v>
      </c>
      <c r="P18" s="4">
        <f t="shared" si="4"/>
        <v>2.3529411764705799</v>
      </c>
      <c r="Q18" s="4">
        <f t="shared" si="5"/>
        <v>1.7058823529411764</v>
      </c>
      <c r="R18" s="4">
        <f t="shared" si="6"/>
        <v>1.4117647058823533</v>
      </c>
      <c r="S18" s="4">
        <f t="shared" si="7"/>
        <v>-5.117647058823529</v>
      </c>
      <c r="T18" s="4">
        <f t="shared" si="8"/>
        <v>25</v>
      </c>
    </row>
    <row r="19" spans="1:20" ht="15.75" thickBot="1" x14ac:dyDescent="0.3">
      <c r="B19" s="3" t="s">
        <v>16</v>
      </c>
      <c r="C19" s="7">
        <v>110</v>
      </c>
      <c r="D19" s="7">
        <v>1</v>
      </c>
      <c r="E19" s="7">
        <v>1</v>
      </c>
      <c r="F19" s="7">
        <v>140</v>
      </c>
      <c r="G19" s="7">
        <v>0</v>
      </c>
      <c r="H19" s="7">
        <v>13</v>
      </c>
      <c r="I19" s="7">
        <v>12</v>
      </c>
      <c r="J19" s="8">
        <v>25</v>
      </c>
      <c r="K19" s="6">
        <v>1</v>
      </c>
      <c r="M19" s="4">
        <f t="shared" si="1"/>
        <v>-0.58823529411765207</v>
      </c>
      <c r="N19" s="4">
        <f t="shared" si="2"/>
        <v>-1.3529411764705883</v>
      </c>
      <c r="O19" s="4">
        <f t="shared" si="3"/>
        <v>-0.23529411764705888</v>
      </c>
      <c r="P19" s="4">
        <f t="shared" si="4"/>
        <v>-57.64705882352942</v>
      </c>
      <c r="Q19" s="4">
        <f t="shared" si="5"/>
        <v>-1.2941176470588236</v>
      </c>
      <c r="R19" s="4">
        <f t="shared" si="6"/>
        <v>-1.5882352941176467</v>
      </c>
      <c r="S19" s="4">
        <f t="shared" si="7"/>
        <v>3.882352941176471</v>
      </c>
      <c r="T19" s="4">
        <f t="shared" si="8"/>
        <v>-60</v>
      </c>
    </row>
    <row r="20" spans="1:20" ht="15.75" thickBot="1" x14ac:dyDescent="0.3">
      <c r="B20" s="3" t="s">
        <v>16</v>
      </c>
      <c r="C20" s="7">
        <v>100</v>
      </c>
      <c r="D20" s="7">
        <v>3</v>
      </c>
      <c r="E20" s="7">
        <v>1</v>
      </c>
      <c r="F20" s="7">
        <v>200</v>
      </c>
      <c r="G20" s="7">
        <v>3</v>
      </c>
      <c r="H20" s="7">
        <v>17</v>
      </c>
      <c r="I20" s="7">
        <v>3</v>
      </c>
      <c r="J20" s="8">
        <v>110</v>
      </c>
      <c r="K20" s="6">
        <v>1</v>
      </c>
      <c r="M20" s="4">
        <f t="shared" si="1"/>
        <v>-10.588235294117652</v>
      </c>
      <c r="N20" s="4">
        <f t="shared" si="2"/>
        <v>0.64705882352941169</v>
      </c>
      <c r="O20" s="4">
        <f t="shared" si="3"/>
        <v>-0.23529411764705888</v>
      </c>
      <c r="P20" s="4">
        <f t="shared" si="4"/>
        <v>2.3529411764705799</v>
      </c>
      <c r="Q20" s="4">
        <f t="shared" si="5"/>
        <v>1.7058823529411764</v>
      </c>
      <c r="R20" s="4">
        <f t="shared" si="6"/>
        <v>2.4117647058823533</v>
      </c>
      <c r="S20" s="4">
        <f t="shared" si="7"/>
        <v>-5.117647058823529</v>
      </c>
      <c r="T20" s="4">
        <f t="shared" si="8"/>
        <v>25</v>
      </c>
    </row>
    <row r="21" spans="1:20" ht="15.75" thickBot="1" x14ac:dyDescent="0.3">
      <c r="B21" s="10" t="s">
        <v>16</v>
      </c>
      <c r="C21" s="7">
        <v>110</v>
      </c>
      <c r="D21" s="7">
        <v>2</v>
      </c>
      <c r="E21" s="7">
        <v>1</v>
      </c>
      <c r="F21" s="7">
        <v>200</v>
      </c>
      <c r="G21" s="7">
        <v>1</v>
      </c>
      <c r="H21" s="7">
        <v>16</v>
      </c>
      <c r="I21" s="7">
        <v>8</v>
      </c>
      <c r="J21" s="8">
        <v>60</v>
      </c>
      <c r="K21" s="6">
        <v>1</v>
      </c>
      <c r="M21" s="4">
        <f t="shared" si="1"/>
        <v>-0.58823529411765207</v>
      </c>
      <c r="N21" s="4">
        <f t="shared" si="2"/>
        <v>-0.35294117647058831</v>
      </c>
      <c r="O21" s="4">
        <f t="shared" si="3"/>
        <v>-0.23529411764705888</v>
      </c>
      <c r="P21" s="4">
        <f t="shared" si="4"/>
        <v>2.3529411764705799</v>
      </c>
      <c r="Q21" s="4">
        <f t="shared" si="5"/>
        <v>-0.29411764705882359</v>
      </c>
      <c r="R21" s="4">
        <f t="shared" si="6"/>
        <v>1.4117647058823533</v>
      </c>
      <c r="S21" s="4">
        <f t="shared" si="7"/>
        <v>-0.11764705882352899</v>
      </c>
      <c r="T21" s="4">
        <f t="shared" si="8"/>
        <v>-25</v>
      </c>
    </row>
    <row r="22" spans="1:20" ht="30.75" customHeight="1" thickBot="1" x14ac:dyDescent="0.3">
      <c r="A22" s="233" t="s">
        <v>25</v>
      </c>
      <c r="B22" s="233"/>
      <c r="C22" s="17">
        <f>AVERAGE(C5:C21)</f>
        <v>110.58823529411765</v>
      </c>
      <c r="D22" s="17">
        <f t="shared" ref="D22:J22" si="9">AVERAGE(D5:D21)</f>
        <v>2.3529411764705883</v>
      </c>
      <c r="E22" s="17">
        <f t="shared" si="9"/>
        <v>1.2352941176470589</v>
      </c>
      <c r="F22" s="17">
        <f t="shared" si="9"/>
        <v>197.64705882352942</v>
      </c>
      <c r="G22" s="17">
        <f t="shared" si="9"/>
        <v>1.2941176470588236</v>
      </c>
      <c r="H22" s="17">
        <f t="shared" si="9"/>
        <v>14.588235294117647</v>
      </c>
      <c r="I22" s="17">
        <f t="shared" si="9"/>
        <v>8.117647058823529</v>
      </c>
      <c r="J22" s="17">
        <f t="shared" si="9"/>
        <v>85</v>
      </c>
      <c r="K22" s="17"/>
      <c r="M22" s="234" t="s">
        <v>26</v>
      </c>
      <c r="N22" s="235"/>
      <c r="O22" s="235"/>
      <c r="P22" s="235"/>
      <c r="Q22" s="235"/>
      <c r="R22" s="235"/>
      <c r="S22" s="235"/>
      <c r="T22" s="236"/>
    </row>
    <row r="23" spans="1:20" ht="15.75" thickBot="1" x14ac:dyDescent="0.3">
      <c r="B23" s="11" t="s">
        <v>17</v>
      </c>
      <c r="C23" s="7">
        <v>70</v>
      </c>
      <c r="D23" s="7">
        <v>4</v>
      </c>
      <c r="E23" s="7">
        <v>1</v>
      </c>
      <c r="F23" s="7">
        <v>260</v>
      </c>
      <c r="G23" s="7">
        <v>9</v>
      </c>
      <c r="H23" s="7">
        <v>7</v>
      </c>
      <c r="I23" s="7">
        <v>5</v>
      </c>
      <c r="J23" s="8">
        <v>320</v>
      </c>
      <c r="K23" s="6">
        <v>2</v>
      </c>
      <c r="M23" s="4">
        <f t="shared" ref="M23:T23" si="10">C23-C$43</f>
        <v>-41</v>
      </c>
      <c r="N23" s="4">
        <f t="shared" si="10"/>
        <v>1.4</v>
      </c>
      <c r="O23" s="4">
        <f t="shared" si="10"/>
        <v>0.35</v>
      </c>
      <c r="P23" s="4">
        <f t="shared" si="10"/>
        <v>74.5</v>
      </c>
      <c r="Q23" s="4">
        <f t="shared" si="10"/>
        <v>6.75</v>
      </c>
      <c r="R23" s="4">
        <f t="shared" si="10"/>
        <v>-8.25</v>
      </c>
      <c r="S23" s="4">
        <f t="shared" si="10"/>
        <v>-2.95</v>
      </c>
      <c r="T23" s="4">
        <f t="shared" si="10"/>
        <v>228.25</v>
      </c>
    </row>
    <row r="24" spans="1:20" ht="15.75" thickBot="1" x14ac:dyDescent="0.3">
      <c r="B24" s="3" t="s">
        <v>17</v>
      </c>
      <c r="C24" s="7">
        <v>110</v>
      </c>
      <c r="D24" s="7">
        <v>2</v>
      </c>
      <c r="E24" s="7">
        <v>0</v>
      </c>
      <c r="F24" s="7">
        <v>125</v>
      </c>
      <c r="G24" s="7">
        <v>1</v>
      </c>
      <c r="H24" s="7">
        <v>11</v>
      </c>
      <c r="I24" s="7">
        <v>14</v>
      </c>
      <c r="J24" s="8">
        <v>30</v>
      </c>
      <c r="K24" s="6">
        <v>2</v>
      </c>
      <c r="M24" s="4">
        <f t="shared" ref="M24:M42" si="11">C24-C$43</f>
        <v>-1</v>
      </c>
      <c r="N24" s="4">
        <f t="shared" ref="N24:N42" si="12">D24-D$43</f>
        <v>-0.60000000000000009</v>
      </c>
      <c r="O24" s="4">
        <f t="shared" ref="O24:O42" si="13">E24-E$43</f>
        <v>-0.65</v>
      </c>
      <c r="P24" s="4">
        <f t="shared" ref="P24:P42" si="14">F24-F$43</f>
        <v>-60.5</v>
      </c>
      <c r="Q24" s="4">
        <f t="shared" ref="Q24:Q42" si="15">G24-G$43</f>
        <v>-1.25</v>
      </c>
      <c r="R24" s="4">
        <f t="shared" ref="R24:R42" si="16">H24-H$43</f>
        <v>-4.25</v>
      </c>
      <c r="S24" s="4">
        <f t="shared" ref="S24:S42" si="17">I24-I$43</f>
        <v>6.05</v>
      </c>
      <c r="T24" s="4">
        <f t="shared" ref="T24:T42" si="18">J24-J$43</f>
        <v>-61.75</v>
      </c>
    </row>
    <row r="25" spans="1:20" ht="15.75" thickBot="1" x14ac:dyDescent="0.3">
      <c r="B25" s="3" t="s">
        <v>17</v>
      </c>
      <c r="C25" s="7">
        <v>100</v>
      </c>
      <c r="D25" s="7">
        <v>2</v>
      </c>
      <c r="E25" s="7">
        <v>0</v>
      </c>
      <c r="F25" s="7">
        <v>290</v>
      </c>
      <c r="G25" s="7">
        <v>1</v>
      </c>
      <c r="H25" s="7">
        <v>21</v>
      </c>
      <c r="I25" s="7">
        <v>2</v>
      </c>
      <c r="J25" s="8">
        <v>35</v>
      </c>
      <c r="K25" s="6">
        <v>2</v>
      </c>
      <c r="M25" s="4">
        <f t="shared" si="11"/>
        <v>-11</v>
      </c>
      <c r="N25" s="4">
        <f t="shared" si="12"/>
        <v>-0.60000000000000009</v>
      </c>
      <c r="O25" s="4">
        <f t="shared" si="13"/>
        <v>-0.65</v>
      </c>
      <c r="P25" s="4">
        <f t="shared" si="14"/>
        <v>104.5</v>
      </c>
      <c r="Q25" s="4">
        <f t="shared" si="15"/>
        <v>-1.25</v>
      </c>
      <c r="R25" s="4">
        <f t="shared" si="16"/>
        <v>5.75</v>
      </c>
      <c r="S25" s="4">
        <f t="shared" si="17"/>
        <v>-5.95</v>
      </c>
      <c r="T25" s="4">
        <f t="shared" si="18"/>
        <v>-56.75</v>
      </c>
    </row>
    <row r="26" spans="1:20" ht="15.75" thickBot="1" x14ac:dyDescent="0.3">
      <c r="B26" s="3" t="s">
        <v>17</v>
      </c>
      <c r="C26" s="7">
        <v>110</v>
      </c>
      <c r="D26" s="7">
        <v>1</v>
      </c>
      <c r="E26" s="7">
        <v>0</v>
      </c>
      <c r="F26" s="7">
        <v>90</v>
      </c>
      <c r="G26" s="7">
        <v>1</v>
      </c>
      <c r="H26" s="7">
        <v>13</v>
      </c>
      <c r="I26" s="7">
        <v>12</v>
      </c>
      <c r="J26" s="8">
        <v>20</v>
      </c>
      <c r="K26" s="6">
        <v>2</v>
      </c>
      <c r="M26" s="4">
        <f t="shared" si="11"/>
        <v>-1</v>
      </c>
      <c r="N26" s="4">
        <f t="shared" si="12"/>
        <v>-1.6</v>
      </c>
      <c r="O26" s="4">
        <f t="shared" si="13"/>
        <v>-0.65</v>
      </c>
      <c r="P26" s="4">
        <f t="shared" si="14"/>
        <v>-95.5</v>
      </c>
      <c r="Q26" s="4">
        <f t="shared" si="15"/>
        <v>-1.25</v>
      </c>
      <c r="R26" s="4">
        <f t="shared" si="16"/>
        <v>-2.25</v>
      </c>
      <c r="S26" s="4">
        <f t="shared" si="17"/>
        <v>4.05</v>
      </c>
      <c r="T26" s="4">
        <f t="shared" si="18"/>
        <v>-71.75</v>
      </c>
    </row>
    <row r="27" spans="1:20" ht="15.75" thickBot="1" x14ac:dyDescent="0.3">
      <c r="B27" s="3" t="s">
        <v>17</v>
      </c>
      <c r="C27" s="7">
        <v>110</v>
      </c>
      <c r="D27" s="7">
        <v>3</v>
      </c>
      <c r="E27" s="7">
        <v>3</v>
      </c>
      <c r="F27" s="7">
        <v>140</v>
      </c>
      <c r="G27" s="7">
        <v>4</v>
      </c>
      <c r="H27" s="7">
        <v>10</v>
      </c>
      <c r="I27" s="7">
        <v>7</v>
      </c>
      <c r="J27" s="8">
        <v>160</v>
      </c>
      <c r="K27" s="6">
        <v>2</v>
      </c>
      <c r="M27" s="4">
        <f t="shared" si="11"/>
        <v>-1</v>
      </c>
      <c r="N27" s="4">
        <f t="shared" si="12"/>
        <v>0.39999999999999991</v>
      </c>
      <c r="O27" s="4">
        <f t="shared" si="13"/>
        <v>2.35</v>
      </c>
      <c r="P27" s="4">
        <f t="shared" si="14"/>
        <v>-45.5</v>
      </c>
      <c r="Q27" s="4">
        <f t="shared" si="15"/>
        <v>1.75</v>
      </c>
      <c r="R27" s="4">
        <f t="shared" si="16"/>
        <v>-5.25</v>
      </c>
      <c r="S27" s="4">
        <f t="shared" si="17"/>
        <v>-0.95000000000000018</v>
      </c>
      <c r="T27" s="4">
        <f t="shared" si="18"/>
        <v>68.25</v>
      </c>
    </row>
    <row r="28" spans="1:20" ht="15.75" thickBot="1" x14ac:dyDescent="0.3">
      <c r="B28" s="3" t="s">
        <v>17</v>
      </c>
      <c r="C28" s="7">
        <v>110</v>
      </c>
      <c r="D28" s="7">
        <v>2</v>
      </c>
      <c r="E28" s="7">
        <v>0</v>
      </c>
      <c r="F28" s="7">
        <v>220</v>
      </c>
      <c r="G28" s="7">
        <v>1</v>
      </c>
      <c r="H28" s="7">
        <v>21</v>
      </c>
      <c r="I28" s="7">
        <v>3</v>
      </c>
      <c r="J28" s="8">
        <v>30</v>
      </c>
      <c r="K28" s="6">
        <v>2</v>
      </c>
      <c r="M28" s="4">
        <f t="shared" si="11"/>
        <v>-1</v>
      </c>
      <c r="N28" s="4">
        <f t="shared" si="12"/>
        <v>-0.60000000000000009</v>
      </c>
      <c r="O28" s="4">
        <f t="shared" si="13"/>
        <v>-0.65</v>
      </c>
      <c r="P28" s="4">
        <f t="shared" si="14"/>
        <v>34.5</v>
      </c>
      <c r="Q28" s="4">
        <f t="shared" si="15"/>
        <v>-1.25</v>
      </c>
      <c r="R28" s="4">
        <f t="shared" si="16"/>
        <v>5.75</v>
      </c>
      <c r="S28" s="4">
        <f t="shared" si="17"/>
        <v>-4.95</v>
      </c>
      <c r="T28" s="4">
        <f t="shared" si="18"/>
        <v>-61.75</v>
      </c>
    </row>
    <row r="29" spans="1:20" ht="15.75" thickBot="1" x14ac:dyDescent="0.3">
      <c r="B29" s="3" t="s">
        <v>17</v>
      </c>
      <c r="C29" s="7">
        <v>110</v>
      </c>
      <c r="D29" s="7">
        <v>2</v>
      </c>
      <c r="E29" s="7">
        <v>1</v>
      </c>
      <c r="F29" s="7">
        <v>125</v>
      </c>
      <c r="G29" s="7">
        <v>1</v>
      </c>
      <c r="H29" s="7">
        <v>11</v>
      </c>
      <c r="I29" s="7">
        <v>13</v>
      </c>
      <c r="J29" s="8">
        <v>30</v>
      </c>
      <c r="K29" s="6">
        <v>2</v>
      </c>
      <c r="M29" s="4">
        <f t="shared" si="11"/>
        <v>-1</v>
      </c>
      <c r="N29" s="4">
        <f t="shared" si="12"/>
        <v>-0.60000000000000009</v>
      </c>
      <c r="O29" s="4">
        <f t="shared" si="13"/>
        <v>0.35</v>
      </c>
      <c r="P29" s="4">
        <f t="shared" si="14"/>
        <v>-60.5</v>
      </c>
      <c r="Q29" s="4">
        <f t="shared" si="15"/>
        <v>-1.25</v>
      </c>
      <c r="R29" s="4">
        <f t="shared" si="16"/>
        <v>-4.25</v>
      </c>
      <c r="S29" s="4">
        <f t="shared" si="17"/>
        <v>5.05</v>
      </c>
      <c r="T29" s="4">
        <f t="shared" si="18"/>
        <v>-61.75</v>
      </c>
    </row>
    <row r="30" spans="1:20" ht="15.75" thickBot="1" x14ac:dyDescent="0.3">
      <c r="B30" s="3" t="s">
        <v>17</v>
      </c>
      <c r="C30" s="7">
        <v>110</v>
      </c>
      <c r="D30" s="7">
        <v>1</v>
      </c>
      <c r="E30" s="7">
        <v>0</v>
      </c>
      <c r="F30" s="7">
        <v>200</v>
      </c>
      <c r="G30" s="7">
        <v>1</v>
      </c>
      <c r="H30" s="7">
        <v>14</v>
      </c>
      <c r="I30" s="7">
        <v>11</v>
      </c>
      <c r="J30" s="8">
        <v>25</v>
      </c>
      <c r="K30" s="6">
        <v>2</v>
      </c>
      <c r="M30" s="4">
        <f t="shared" si="11"/>
        <v>-1</v>
      </c>
      <c r="N30" s="4">
        <f t="shared" si="12"/>
        <v>-1.6</v>
      </c>
      <c r="O30" s="4">
        <f t="shared" si="13"/>
        <v>-0.65</v>
      </c>
      <c r="P30" s="4">
        <f t="shared" si="14"/>
        <v>14.5</v>
      </c>
      <c r="Q30" s="4">
        <f t="shared" si="15"/>
        <v>-1.25</v>
      </c>
      <c r="R30" s="4">
        <f t="shared" si="16"/>
        <v>-1.25</v>
      </c>
      <c r="S30" s="4">
        <f t="shared" si="17"/>
        <v>3.05</v>
      </c>
      <c r="T30" s="4">
        <f t="shared" si="18"/>
        <v>-66.75</v>
      </c>
    </row>
    <row r="31" spans="1:20" ht="15.75" thickBot="1" x14ac:dyDescent="0.3">
      <c r="B31" s="3" t="s">
        <v>17</v>
      </c>
      <c r="C31" s="7">
        <v>100</v>
      </c>
      <c r="D31" s="7">
        <v>3</v>
      </c>
      <c r="E31" s="7">
        <v>0</v>
      </c>
      <c r="F31" s="7">
        <v>0</v>
      </c>
      <c r="G31" s="7">
        <v>3</v>
      </c>
      <c r="H31" s="7">
        <v>14</v>
      </c>
      <c r="I31" s="7">
        <v>7</v>
      </c>
      <c r="J31" s="8">
        <v>100</v>
      </c>
      <c r="K31" s="6">
        <v>2</v>
      </c>
      <c r="M31" s="4">
        <f t="shared" si="11"/>
        <v>-11</v>
      </c>
      <c r="N31" s="4">
        <f t="shared" si="12"/>
        <v>0.39999999999999991</v>
      </c>
      <c r="O31" s="4">
        <f t="shared" si="13"/>
        <v>-0.65</v>
      </c>
      <c r="P31" s="4">
        <f t="shared" si="14"/>
        <v>-185.5</v>
      </c>
      <c r="Q31" s="4">
        <f t="shared" si="15"/>
        <v>0.75</v>
      </c>
      <c r="R31" s="4">
        <f t="shared" si="16"/>
        <v>-1.25</v>
      </c>
      <c r="S31" s="4">
        <f t="shared" si="17"/>
        <v>-0.95000000000000018</v>
      </c>
      <c r="T31" s="4">
        <f t="shared" si="18"/>
        <v>8.25</v>
      </c>
    </row>
    <row r="32" spans="1:20" ht="15.75" thickBot="1" x14ac:dyDescent="0.3">
      <c r="B32" s="3" t="s">
        <v>17</v>
      </c>
      <c r="C32" s="7">
        <v>120</v>
      </c>
      <c r="D32" s="7">
        <v>3</v>
      </c>
      <c r="E32" s="7">
        <v>0</v>
      </c>
      <c r="F32" s="7">
        <v>240</v>
      </c>
      <c r="G32" s="7">
        <v>5</v>
      </c>
      <c r="H32" s="7">
        <v>14</v>
      </c>
      <c r="I32" s="7">
        <v>12</v>
      </c>
      <c r="J32" s="8">
        <v>190</v>
      </c>
      <c r="K32" s="6">
        <v>2</v>
      </c>
      <c r="M32" s="4">
        <f t="shared" si="11"/>
        <v>9</v>
      </c>
      <c r="N32" s="4">
        <f t="shared" si="12"/>
        <v>0.39999999999999991</v>
      </c>
      <c r="O32" s="4">
        <f t="shared" si="13"/>
        <v>-0.65</v>
      </c>
      <c r="P32" s="4">
        <f t="shared" si="14"/>
        <v>54.5</v>
      </c>
      <c r="Q32" s="4">
        <f t="shared" si="15"/>
        <v>2.75</v>
      </c>
      <c r="R32" s="4">
        <f t="shared" si="16"/>
        <v>-1.25</v>
      </c>
      <c r="S32" s="4">
        <f t="shared" si="17"/>
        <v>4.05</v>
      </c>
      <c r="T32" s="4">
        <f t="shared" si="18"/>
        <v>98.25</v>
      </c>
    </row>
    <row r="33" spans="1:20" ht="15.75" thickBot="1" x14ac:dyDescent="0.3">
      <c r="B33" s="3" t="s">
        <v>17</v>
      </c>
      <c r="C33" s="7">
        <v>110</v>
      </c>
      <c r="D33" s="7">
        <v>2</v>
      </c>
      <c r="E33" s="7">
        <v>1</v>
      </c>
      <c r="F33" s="7">
        <v>170</v>
      </c>
      <c r="G33" s="7">
        <v>1</v>
      </c>
      <c r="H33" s="7">
        <v>17</v>
      </c>
      <c r="I33" s="7">
        <v>6</v>
      </c>
      <c r="J33" s="8">
        <v>60</v>
      </c>
      <c r="K33" s="6">
        <v>2</v>
      </c>
      <c r="M33" s="4">
        <f t="shared" si="11"/>
        <v>-1</v>
      </c>
      <c r="N33" s="4">
        <f t="shared" si="12"/>
        <v>-0.60000000000000009</v>
      </c>
      <c r="O33" s="4">
        <f t="shared" si="13"/>
        <v>0.35</v>
      </c>
      <c r="P33" s="4">
        <f t="shared" si="14"/>
        <v>-15.5</v>
      </c>
      <c r="Q33" s="4">
        <f t="shared" si="15"/>
        <v>-1.25</v>
      </c>
      <c r="R33" s="4">
        <f t="shared" si="16"/>
        <v>1.75</v>
      </c>
      <c r="S33" s="4">
        <f t="shared" si="17"/>
        <v>-1.9500000000000002</v>
      </c>
      <c r="T33" s="4">
        <f t="shared" si="18"/>
        <v>-31.75</v>
      </c>
    </row>
    <row r="34" spans="1:20" ht="15.75" thickBot="1" x14ac:dyDescent="0.3">
      <c r="B34" s="3" t="s">
        <v>17</v>
      </c>
      <c r="C34" s="7">
        <v>160</v>
      </c>
      <c r="D34" s="7">
        <v>3</v>
      </c>
      <c r="E34" s="7">
        <v>2</v>
      </c>
      <c r="F34" s="7">
        <v>150</v>
      </c>
      <c r="G34" s="7">
        <v>3</v>
      </c>
      <c r="H34" s="7">
        <v>17</v>
      </c>
      <c r="I34" s="7">
        <v>13</v>
      </c>
      <c r="J34" s="8">
        <v>160</v>
      </c>
      <c r="K34" s="6">
        <v>2</v>
      </c>
      <c r="M34" s="4">
        <f t="shared" si="11"/>
        <v>49</v>
      </c>
      <c r="N34" s="4">
        <f t="shared" si="12"/>
        <v>0.39999999999999991</v>
      </c>
      <c r="O34" s="4">
        <f t="shared" si="13"/>
        <v>1.35</v>
      </c>
      <c r="P34" s="4">
        <f t="shared" si="14"/>
        <v>-35.5</v>
      </c>
      <c r="Q34" s="4">
        <f t="shared" si="15"/>
        <v>0.75</v>
      </c>
      <c r="R34" s="4">
        <f t="shared" si="16"/>
        <v>1.75</v>
      </c>
      <c r="S34" s="4">
        <f t="shared" si="17"/>
        <v>5.05</v>
      </c>
      <c r="T34" s="4">
        <f t="shared" si="18"/>
        <v>68.25</v>
      </c>
    </row>
    <row r="35" spans="1:20" ht="15.75" thickBot="1" x14ac:dyDescent="0.3">
      <c r="B35" s="3" t="s">
        <v>17</v>
      </c>
      <c r="C35" s="7">
        <v>120</v>
      </c>
      <c r="D35" s="7">
        <v>2</v>
      </c>
      <c r="E35" s="7">
        <v>1</v>
      </c>
      <c r="F35" s="7">
        <v>190</v>
      </c>
      <c r="G35" s="7">
        <v>0</v>
      </c>
      <c r="H35" s="7">
        <v>15</v>
      </c>
      <c r="I35" s="7">
        <v>9</v>
      </c>
      <c r="J35" s="8">
        <v>40</v>
      </c>
      <c r="K35" s="6">
        <v>2</v>
      </c>
      <c r="M35" s="4">
        <f t="shared" si="11"/>
        <v>9</v>
      </c>
      <c r="N35" s="4">
        <f t="shared" si="12"/>
        <v>-0.60000000000000009</v>
      </c>
      <c r="O35" s="4">
        <f t="shared" si="13"/>
        <v>0.35</v>
      </c>
      <c r="P35" s="4">
        <f t="shared" si="14"/>
        <v>4.5</v>
      </c>
      <c r="Q35" s="4">
        <f t="shared" si="15"/>
        <v>-2.25</v>
      </c>
      <c r="R35" s="4">
        <f t="shared" si="16"/>
        <v>-0.25</v>
      </c>
      <c r="S35" s="4">
        <f t="shared" si="17"/>
        <v>1.0499999999999998</v>
      </c>
      <c r="T35" s="4">
        <f t="shared" si="18"/>
        <v>-51.75</v>
      </c>
    </row>
    <row r="36" spans="1:20" ht="15.75" thickBot="1" x14ac:dyDescent="0.3">
      <c r="B36" s="3" t="s">
        <v>17</v>
      </c>
      <c r="C36" s="7">
        <v>140</v>
      </c>
      <c r="D36" s="7">
        <v>3</v>
      </c>
      <c r="E36" s="7">
        <v>2</v>
      </c>
      <c r="F36" s="7">
        <v>220</v>
      </c>
      <c r="G36" s="7">
        <v>3</v>
      </c>
      <c r="H36" s="7">
        <v>21</v>
      </c>
      <c r="I36" s="7">
        <v>7</v>
      </c>
      <c r="J36" s="8">
        <v>130</v>
      </c>
      <c r="K36" s="6">
        <v>2</v>
      </c>
      <c r="M36" s="4">
        <f t="shared" si="11"/>
        <v>29</v>
      </c>
      <c r="N36" s="4">
        <f t="shared" si="12"/>
        <v>0.39999999999999991</v>
      </c>
      <c r="O36" s="4">
        <f t="shared" si="13"/>
        <v>1.35</v>
      </c>
      <c r="P36" s="4">
        <f t="shared" si="14"/>
        <v>34.5</v>
      </c>
      <c r="Q36" s="4">
        <f t="shared" si="15"/>
        <v>0.75</v>
      </c>
      <c r="R36" s="4">
        <f t="shared" si="16"/>
        <v>5.75</v>
      </c>
      <c r="S36" s="4">
        <f t="shared" si="17"/>
        <v>-0.95000000000000018</v>
      </c>
      <c r="T36" s="4">
        <f t="shared" si="18"/>
        <v>38.25</v>
      </c>
    </row>
    <row r="37" spans="1:20" ht="15.75" thickBot="1" x14ac:dyDescent="0.3">
      <c r="B37" s="3" t="s">
        <v>17</v>
      </c>
      <c r="C37" s="7">
        <v>90</v>
      </c>
      <c r="D37" s="7">
        <v>3</v>
      </c>
      <c r="E37" s="7">
        <v>0</v>
      </c>
      <c r="F37" s="7">
        <v>170</v>
      </c>
      <c r="G37" s="7">
        <v>3</v>
      </c>
      <c r="H37" s="7">
        <v>18</v>
      </c>
      <c r="I37" s="7">
        <v>2</v>
      </c>
      <c r="J37" s="8">
        <v>90</v>
      </c>
      <c r="K37" s="6">
        <v>2</v>
      </c>
      <c r="M37" s="4">
        <f t="shared" si="11"/>
        <v>-21</v>
      </c>
      <c r="N37" s="4">
        <f t="shared" si="12"/>
        <v>0.39999999999999991</v>
      </c>
      <c r="O37" s="4">
        <f t="shared" si="13"/>
        <v>-0.65</v>
      </c>
      <c r="P37" s="4">
        <f t="shared" si="14"/>
        <v>-15.5</v>
      </c>
      <c r="Q37" s="4">
        <f t="shared" si="15"/>
        <v>0.75</v>
      </c>
      <c r="R37" s="4">
        <f t="shared" si="16"/>
        <v>2.75</v>
      </c>
      <c r="S37" s="4">
        <f t="shared" si="17"/>
        <v>-5.95</v>
      </c>
      <c r="T37" s="4">
        <f t="shared" si="18"/>
        <v>-1.75</v>
      </c>
    </row>
    <row r="38" spans="1:20" ht="15.75" thickBot="1" x14ac:dyDescent="0.3">
      <c r="B38" s="3" t="s">
        <v>17</v>
      </c>
      <c r="C38" s="7">
        <v>100</v>
      </c>
      <c r="D38" s="7">
        <v>3</v>
      </c>
      <c r="E38" s="7">
        <v>0</v>
      </c>
      <c r="F38" s="7">
        <v>320</v>
      </c>
      <c r="G38" s="7">
        <v>1</v>
      </c>
      <c r="H38" s="7">
        <v>20</v>
      </c>
      <c r="I38" s="7">
        <v>3</v>
      </c>
      <c r="J38" s="8">
        <v>45</v>
      </c>
      <c r="K38" s="6">
        <v>2</v>
      </c>
      <c r="M38" s="4">
        <f t="shared" si="11"/>
        <v>-11</v>
      </c>
      <c r="N38" s="4">
        <f t="shared" si="12"/>
        <v>0.39999999999999991</v>
      </c>
      <c r="O38" s="4">
        <f t="shared" si="13"/>
        <v>-0.65</v>
      </c>
      <c r="P38" s="4">
        <f t="shared" si="14"/>
        <v>134.5</v>
      </c>
      <c r="Q38" s="4">
        <f t="shared" si="15"/>
        <v>-1.25</v>
      </c>
      <c r="R38" s="4">
        <f t="shared" si="16"/>
        <v>4.75</v>
      </c>
      <c r="S38" s="4">
        <f t="shared" si="17"/>
        <v>-4.95</v>
      </c>
      <c r="T38" s="4">
        <f t="shared" si="18"/>
        <v>-46.75</v>
      </c>
    </row>
    <row r="39" spans="1:20" ht="15.75" thickBot="1" x14ac:dyDescent="0.3">
      <c r="B39" s="3" t="s">
        <v>17</v>
      </c>
      <c r="C39" s="7">
        <v>120</v>
      </c>
      <c r="D39" s="7">
        <v>3</v>
      </c>
      <c r="E39" s="7">
        <v>1</v>
      </c>
      <c r="F39" s="7">
        <v>210</v>
      </c>
      <c r="G39" s="7">
        <v>5</v>
      </c>
      <c r="H39" s="7">
        <v>14</v>
      </c>
      <c r="I39" s="7">
        <v>12</v>
      </c>
      <c r="J39" s="8">
        <v>240</v>
      </c>
      <c r="K39" s="6">
        <v>2</v>
      </c>
      <c r="M39" s="4">
        <f t="shared" si="11"/>
        <v>9</v>
      </c>
      <c r="N39" s="4">
        <f t="shared" si="12"/>
        <v>0.39999999999999991</v>
      </c>
      <c r="O39" s="4">
        <f t="shared" si="13"/>
        <v>0.35</v>
      </c>
      <c r="P39" s="4">
        <f t="shared" si="14"/>
        <v>24.5</v>
      </c>
      <c r="Q39" s="4">
        <f t="shared" si="15"/>
        <v>2.75</v>
      </c>
      <c r="R39" s="4">
        <f t="shared" si="16"/>
        <v>-1.25</v>
      </c>
      <c r="S39" s="4">
        <f t="shared" si="17"/>
        <v>4.05</v>
      </c>
      <c r="T39" s="4">
        <f t="shared" si="18"/>
        <v>148.25</v>
      </c>
    </row>
    <row r="40" spans="1:20" ht="15.75" thickBot="1" x14ac:dyDescent="0.3">
      <c r="B40" s="3" t="s">
        <v>17</v>
      </c>
      <c r="C40" s="7">
        <v>110</v>
      </c>
      <c r="D40" s="7">
        <v>2</v>
      </c>
      <c r="E40" s="7">
        <v>0</v>
      </c>
      <c r="F40" s="7">
        <v>290</v>
      </c>
      <c r="G40" s="7">
        <v>0</v>
      </c>
      <c r="H40" s="7">
        <v>22</v>
      </c>
      <c r="I40" s="7">
        <v>3</v>
      </c>
      <c r="J40" s="8">
        <v>35</v>
      </c>
      <c r="K40" s="6">
        <v>2</v>
      </c>
      <c r="M40" s="4">
        <f t="shared" si="11"/>
        <v>-1</v>
      </c>
      <c r="N40" s="4">
        <f t="shared" si="12"/>
        <v>-0.60000000000000009</v>
      </c>
      <c r="O40" s="4">
        <f t="shared" si="13"/>
        <v>-0.65</v>
      </c>
      <c r="P40" s="4">
        <f t="shared" si="14"/>
        <v>104.5</v>
      </c>
      <c r="Q40" s="4">
        <f t="shared" si="15"/>
        <v>-2.25</v>
      </c>
      <c r="R40" s="4">
        <f t="shared" si="16"/>
        <v>6.75</v>
      </c>
      <c r="S40" s="4">
        <f t="shared" si="17"/>
        <v>-4.95</v>
      </c>
      <c r="T40" s="4">
        <f t="shared" si="18"/>
        <v>-56.75</v>
      </c>
    </row>
    <row r="41" spans="1:20" ht="15.75" thickBot="1" x14ac:dyDescent="0.3">
      <c r="B41" s="3" t="s">
        <v>17</v>
      </c>
      <c r="C41" s="7">
        <v>110</v>
      </c>
      <c r="D41" s="7">
        <v>2</v>
      </c>
      <c r="E41" s="7">
        <v>1</v>
      </c>
      <c r="F41" s="7">
        <v>70</v>
      </c>
      <c r="G41" s="7">
        <v>1</v>
      </c>
      <c r="H41" s="7">
        <v>9</v>
      </c>
      <c r="I41" s="7">
        <v>15</v>
      </c>
      <c r="J41" s="8">
        <v>40</v>
      </c>
      <c r="K41" s="6">
        <v>2</v>
      </c>
      <c r="M41" s="4">
        <f t="shared" si="11"/>
        <v>-1</v>
      </c>
      <c r="N41" s="4">
        <f t="shared" si="12"/>
        <v>-0.60000000000000009</v>
      </c>
      <c r="O41" s="4">
        <f t="shared" si="13"/>
        <v>0.35</v>
      </c>
      <c r="P41" s="4">
        <f t="shared" si="14"/>
        <v>-115.5</v>
      </c>
      <c r="Q41" s="4">
        <f t="shared" si="15"/>
        <v>-1.25</v>
      </c>
      <c r="R41" s="4">
        <f t="shared" si="16"/>
        <v>-6.25</v>
      </c>
      <c r="S41" s="4">
        <f t="shared" si="17"/>
        <v>7.05</v>
      </c>
      <c r="T41" s="4">
        <f t="shared" si="18"/>
        <v>-51.75</v>
      </c>
    </row>
    <row r="42" spans="1:20" ht="15.75" thickBot="1" x14ac:dyDescent="0.3">
      <c r="B42" s="10" t="s">
        <v>17</v>
      </c>
      <c r="C42" s="7">
        <v>110</v>
      </c>
      <c r="D42" s="7">
        <v>6</v>
      </c>
      <c r="E42" s="7">
        <v>0</v>
      </c>
      <c r="F42" s="7">
        <v>230</v>
      </c>
      <c r="G42" s="7">
        <v>1</v>
      </c>
      <c r="H42" s="7">
        <v>16</v>
      </c>
      <c r="I42" s="7">
        <v>3</v>
      </c>
      <c r="J42" s="8">
        <v>55</v>
      </c>
      <c r="K42" s="6">
        <v>2</v>
      </c>
      <c r="M42" s="4">
        <f t="shared" si="11"/>
        <v>-1</v>
      </c>
      <c r="N42" s="4">
        <f t="shared" si="12"/>
        <v>3.4</v>
      </c>
      <c r="O42" s="4">
        <f t="shared" si="13"/>
        <v>-0.65</v>
      </c>
      <c r="P42" s="4">
        <f t="shared" si="14"/>
        <v>44.5</v>
      </c>
      <c r="Q42" s="4">
        <f t="shared" si="15"/>
        <v>-1.25</v>
      </c>
      <c r="R42" s="4">
        <f t="shared" si="16"/>
        <v>0.75</v>
      </c>
      <c r="S42" s="4">
        <f t="shared" si="17"/>
        <v>-4.95</v>
      </c>
      <c r="T42" s="4">
        <f t="shared" si="18"/>
        <v>-36.75</v>
      </c>
    </row>
    <row r="43" spans="1:20" ht="34.5" customHeight="1" thickBot="1" x14ac:dyDescent="0.3">
      <c r="A43" s="233" t="s">
        <v>24</v>
      </c>
      <c r="B43" s="233"/>
      <c r="C43" s="17">
        <f>AVERAGE(C23:C42)</f>
        <v>111</v>
      </c>
      <c r="D43" s="17">
        <f t="shared" ref="D43:J43" si="19">AVERAGE(D23:D42)</f>
        <v>2.6</v>
      </c>
      <c r="E43" s="17">
        <f t="shared" si="19"/>
        <v>0.65</v>
      </c>
      <c r="F43" s="17">
        <f t="shared" si="19"/>
        <v>185.5</v>
      </c>
      <c r="G43" s="17">
        <f t="shared" si="19"/>
        <v>2.25</v>
      </c>
      <c r="H43" s="17">
        <f t="shared" si="19"/>
        <v>15.25</v>
      </c>
      <c r="I43" s="17">
        <f t="shared" si="19"/>
        <v>7.95</v>
      </c>
      <c r="J43" s="17">
        <f t="shared" si="19"/>
        <v>91.75</v>
      </c>
      <c r="K43" s="18"/>
      <c r="M43" s="234" t="s">
        <v>27</v>
      </c>
      <c r="N43" s="235"/>
      <c r="O43" s="235"/>
      <c r="P43" s="235"/>
      <c r="Q43" s="235"/>
      <c r="R43" s="235"/>
      <c r="S43" s="235"/>
      <c r="T43" s="236"/>
    </row>
    <row r="44" spans="1:20" ht="15.75" thickBot="1" x14ac:dyDescent="0.3">
      <c r="B44" s="11" t="s">
        <v>18</v>
      </c>
      <c r="C44" s="7">
        <v>120</v>
      </c>
      <c r="D44" s="7">
        <v>1</v>
      </c>
      <c r="E44" s="7">
        <v>2</v>
      </c>
      <c r="F44" s="7">
        <v>220</v>
      </c>
      <c r="G44" s="7">
        <v>0</v>
      </c>
      <c r="H44" s="7">
        <v>12</v>
      </c>
      <c r="I44" s="7">
        <v>12</v>
      </c>
      <c r="J44" s="8">
        <v>35</v>
      </c>
      <c r="K44" s="6">
        <v>3</v>
      </c>
      <c r="M44" s="4">
        <f t="shared" ref="M44:T44" si="20">C44-C$50</f>
        <v>30</v>
      </c>
      <c r="N44" s="4">
        <f t="shared" si="20"/>
        <v>-1.3333333333333335</v>
      </c>
      <c r="O44" s="4">
        <f t="shared" si="20"/>
        <v>0.66666666666666674</v>
      </c>
      <c r="P44" s="4">
        <f t="shared" si="20"/>
        <v>121.66666666666667</v>
      </c>
      <c r="Q44" s="4">
        <f t="shared" si="20"/>
        <v>-1.1166666666666667</v>
      </c>
      <c r="R44" s="4">
        <f t="shared" si="20"/>
        <v>2</v>
      </c>
      <c r="S44" s="4">
        <f t="shared" si="20"/>
        <v>7</v>
      </c>
      <c r="T44" s="4">
        <f t="shared" si="20"/>
        <v>-23.333333333333336</v>
      </c>
    </row>
    <row r="45" spans="1:20" ht="15.75" thickBot="1" x14ac:dyDescent="0.3">
      <c r="B45" s="3" t="s">
        <v>18</v>
      </c>
      <c r="C45" s="7">
        <v>120</v>
      </c>
      <c r="D45" s="7">
        <v>1</v>
      </c>
      <c r="E45" s="7">
        <v>2</v>
      </c>
      <c r="F45" s="7">
        <v>220</v>
      </c>
      <c r="G45" s="7">
        <v>1</v>
      </c>
      <c r="H45" s="7">
        <v>12</v>
      </c>
      <c r="I45" s="7">
        <v>11</v>
      </c>
      <c r="J45" s="8">
        <v>45</v>
      </c>
      <c r="K45" s="6">
        <v>3</v>
      </c>
      <c r="M45" s="4">
        <f t="shared" ref="M45:M49" si="21">C45-C$50</f>
        <v>30</v>
      </c>
      <c r="N45" s="4">
        <f t="shared" ref="N45:N49" si="22">D45-D$50</f>
        <v>-1.3333333333333335</v>
      </c>
      <c r="O45" s="4">
        <f t="shared" ref="O45:O49" si="23">E45-E$50</f>
        <v>0.66666666666666674</v>
      </c>
      <c r="P45" s="4">
        <f t="shared" ref="P45:P49" si="24">F45-F$50</f>
        <v>121.66666666666667</v>
      </c>
      <c r="Q45" s="4">
        <f t="shared" ref="Q45:Q49" si="25">G45-G$50</f>
        <v>-0.1166666666666667</v>
      </c>
      <c r="R45" s="4">
        <f t="shared" ref="R45:R49" si="26">H45-H$50</f>
        <v>2</v>
      </c>
      <c r="S45" s="4">
        <f t="shared" ref="S45:S49" si="27">I45-I$50</f>
        <v>6</v>
      </c>
      <c r="T45" s="4">
        <f t="shared" ref="T45:T49" si="28">J45-J$50</f>
        <v>-13.333333333333336</v>
      </c>
    </row>
    <row r="46" spans="1:20" ht="15.75" thickBot="1" x14ac:dyDescent="0.3">
      <c r="B46" s="3" t="s">
        <v>18</v>
      </c>
      <c r="C46" s="7">
        <v>100</v>
      </c>
      <c r="D46" s="7">
        <v>4</v>
      </c>
      <c r="E46" s="7">
        <v>2</v>
      </c>
      <c r="F46" s="7">
        <v>150</v>
      </c>
      <c r="G46" s="7">
        <v>2</v>
      </c>
      <c r="H46" s="7">
        <v>12</v>
      </c>
      <c r="I46" s="7">
        <v>6</v>
      </c>
      <c r="J46" s="8">
        <v>95</v>
      </c>
      <c r="K46" s="6">
        <v>3</v>
      </c>
      <c r="M46" s="4">
        <f t="shared" si="21"/>
        <v>10</v>
      </c>
      <c r="N46" s="4">
        <f t="shared" si="22"/>
        <v>1.6666666666666665</v>
      </c>
      <c r="O46" s="4">
        <f t="shared" si="23"/>
        <v>0.66666666666666674</v>
      </c>
      <c r="P46" s="4">
        <f t="shared" si="24"/>
        <v>51.666666666666671</v>
      </c>
      <c r="Q46" s="4">
        <f t="shared" si="25"/>
        <v>0.8833333333333333</v>
      </c>
      <c r="R46" s="4">
        <f t="shared" si="26"/>
        <v>2</v>
      </c>
      <c r="S46" s="4">
        <f t="shared" si="27"/>
        <v>1</v>
      </c>
      <c r="T46" s="4">
        <f t="shared" si="28"/>
        <v>36.666666666666664</v>
      </c>
    </row>
    <row r="47" spans="1:20" ht="15.75" thickBot="1" x14ac:dyDescent="0.3">
      <c r="B47" s="3" t="s">
        <v>18</v>
      </c>
      <c r="C47" s="7">
        <v>50</v>
      </c>
      <c r="D47" s="7">
        <v>1</v>
      </c>
      <c r="E47" s="7">
        <v>0</v>
      </c>
      <c r="F47" s="7">
        <v>0</v>
      </c>
      <c r="G47" s="7">
        <v>0</v>
      </c>
      <c r="H47" s="7">
        <v>13</v>
      </c>
      <c r="I47" s="7">
        <v>0</v>
      </c>
      <c r="J47" s="8">
        <v>15</v>
      </c>
      <c r="K47" s="6">
        <v>3</v>
      </c>
      <c r="M47" s="4">
        <f t="shared" si="21"/>
        <v>-40</v>
      </c>
      <c r="N47" s="4">
        <f t="shared" si="22"/>
        <v>-1.3333333333333335</v>
      </c>
      <c r="O47" s="4">
        <f t="shared" si="23"/>
        <v>-1.3333333333333333</v>
      </c>
      <c r="P47" s="4">
        <f t="shared" si="24"/>
        <v>-98.333333333333329</v>
      </c>
      <c r="Q47" s="4">
        <f t="shared" si="25"/>
        <v>-1.1166666666666667</v>
      </c>
      <c r="R47" s="4">
        <f t="shared" si="26"/>
        <v>3</v>
      </c>
      <c r="S47" s="4">
        <f t="shared" si="27"/>
        <v>-5</v>
      </c>
      <c r="T47" s="4">
        <f t="shared" si="28"/>
        <v>-43.333333333333336</v>
      </c>
    </row>
    <row r="48" spans="1:20" ht="15.75" thickBot="1" x14ac:dyDescent="0.3">
      <c r="B48" s="3" t="s">
        <v>18</v>
      </c>
      <c r="C48" s="7">
        <v>50</v>
      </c>
      <c r="D48" s="7">
        <v>2</v>
      </c>
      <c r="E48" s="7">
        <v>0</v>
      </c>
      <c r="F48" s="7">
        <v>0</v>
      </c>
      <c r="G48" s="7">
        <v>1</v>
      </c>
      <c r="H48" s="7">
        <v>10</v>
      </c>
      <c r="I48" s="7">
        <v>0</v>
      </c>
      <c r="J48" s="8">
        <v>50</v>
      </c>
      <c r="K48" s="3">
        <v>3</v>
      </c>
      <c r="M48" s="4">
        <f t="shared" si="21"/>
        <v>-40</v>
      </c>
      <c r="N48" s="4">
        <f t="shared" si="22"/>
        <v>-0.33333333333333348</v>
      </c>
      <c r="O48" s="4">
        <f t="shared" si="23"/>
        <v>-1.3333333333333333</v>
      </c>
      <c r="P48" s="4">
        <f t="shared" si="24"/>
        <v>-98.333333333333329</v>
      </c>
      <c r="Q48" s="4">
        <f t="shared" si="25"/>
        <v>-0.1166666666666667</v>
      </c>
      <c r="R48" s="4">
        <f t="shared" si="26"/>
        <v>0</v>
      </c>
      <c r="S48" s="4">
        <f t="shared" si="27"/>
        <v>-5</v>
      </c>
      <c r="T48" s="4">
        <f t="shared" si="28"/>
        <v>-8.3333333333333357</v>
      </c>
    </row>
    <row r="49" spans="1:20" ht="15.75" thickBot="1" x14ac:dyDescent="0.3">
      <c r="B49" s="10" t="s">
        <v>18</v>
      </c>
      <c r="C49" s="7">
        <v>100</v>
      </c>
      <c r="D49" s="7">
        <v>5</v>
      </c>
      <c r="E49" s="7">
        <v>2</v>
      </c>
      <c r="F49" s="7">
        <v>0</v>
      </c>
      <c r="G49" s="7">
        <v>2.7</v>
      </c>
      <c r="H49" s="7">
        <v>1</v>
      </c>
      <c r="I49" s="7">
        <v>1</v>
      </c>
      <c r="J49" s="8">
        <v>110</v>
      </c>
      <c r="K49" s="3">
        <v>3</v>
      </c>
      <c r="M49" s="4">
        <f t="shared" si="21"/>
        <v>10</v>
      </c>
      <c r="N49" s="4">
        <f t="shared" si="22"/>
        <v>2.6666666666666665</v>
      </c>
      <c r="O49" s="4">
        <f t="shared" si="23"/>
        <v>0.66666666666666674</v>
      </c>
      <c r="P49" s="4">
        <f t="shared" si="24"/>
        <v>-98.333333333333329</v>
      </c>
      <c r="Q49" s="4">
        <f t="shared" si="25"/>
        <v>1.5833333333333335</v>
      </c>
      <c r="R49" s="4">
        <f t="shared" si="26"/>
        <v>-9</v>
      </c>
      <c r="S49" s="4">
        <f t="shared" si="27"/>
        <v>-4</v>
      </c>
      <c r="T49" s="4">
        <f t="shared" si="28"/>
        <v>51.666666666666664</v>
      </c>
    </row>
    <row r="50" spans="1:20" ht="30.75" customHeight="1" thickBot="1" x14ac:dyDescent="0.3">
      <c r="A50" s="233" t="s">
        <v>23</v>
      </c>
      <c r="B50" s="233"/>
      <c r="C50" s="19">
        <f>AVERAGE(C44:C49)</f>
        <v>90</v>
      </c>
      <c r="D50" s="19">
        <f t="shared" ref="D50:J50" si="29">AVERAGE(D44:D49)</f>
        <v>2.3333333333333335</v>
      </c>
      <c r="E50" s="19">
        <f t="shared" si="29"/>
        <v>1.3333333333333333</v>
      </c>
      <c r="F50" s="19">
        <f t="shared" si="29"/>
        <v>98.333333333333329</v>
      </c>
      <c r="G50" s="19">
        <f t="shared" si="29"/>
        <v>1.1166666666666667</v>
      </c>
      <c r="H50" s="19">
        <f t="shared" si="29"/>
        <v>10</v>
      </c>
      <c r="I50" s="19">
        <f t="shared" si="29"/>
        <v>5</v>
      </c>
      <c r="J50" s="17">
        <f t="shared" si="29"/>
        <v>58.333333333333336</v>
      </c>
      <c r="K50" s="13"/>
      <c r="M50" s="9"/>
      <c r="N50" s="9"/>
      <c r="O50" s="9"/>
      <c r="P50" s="9"/>
      <c r="Q50" s="9"/>
      <c r="R50" s="9"/>
      <c r="S50" s="9"/>
      <c r="T50" s="9"/>
    </row>
    <row r="51" spans="1:20" ht="29.25" customHeight="1" thickBot="1" x14ac:dyDescent="0.3">
      <c r="A51" s="227" t="s">
        <v>41</v>
      </c>
      <c r="B51" s="228"/>
      <c r="C51" s="12">
        <f>AVERAGE(C5:C21,C23:C42,C44:C49)</f>
        <v>107.90697674418605</v>
      </c>
      <c r="D51" s="12">
        <f t="shared" ref="D51:J51" si="30">AVERAGE(D5:D21,D23:D42,D44:D49)</f>
        <v>2.4651162790697674</v>
      </c>
      <c r="E51" s="12">
        <f t="shared" si="30"/>
        <v>0.97674418604651159</v>
      </c>
      <c r="F51" s="12">
        <f t="shared" si="30"/>
        <v>178.13953488372093</v>
      </c>
      <c r="G51" s="12">
        <f t="shared" si="30"/>
        <v>1.713953488372093</v>
      </c>
      <c r="H51" s="12">
        <f t="shared" si="30"/>
        <v>14.255813953488373</v>
      </c>
      <c r="I51" s="12">
        <f t="shared" si="30"/>
        <v>7.6046511627906979</v>
      </c>
      <c r="J51" s="15">
        <f t="shared" si="30"/>
        <v>84.418604651162795</v>
      </c>
      <c r="K51" s="14"/>
    </row>
    <row r="53" spans="1:20" ht="15.75" thickBot="1" x14ac:dyDescent="0.3"/>
    <row r="54" spans="1:20" ht="15.75" thickBot="1" x14ac:dyDescent="0.3">
      <c r="A54" s="20" t="s">
        <v>28</v>
      </c>
      <c r="B54" s="231" t="s">
        <v>29</v>
      </c>
      <c r="C54" s="231"/>
      <c r="D54" s="231"/>
    </row>
    <row r="55" spans="1:20" ht="15.75" thickBot="1" x14ac:dyDescent="0.3">
      <c r="A55" s="4">
        <f t="array" ref="A55:Q62">TRANSPOSE(M5:T21)</f>
        <v>-0.58823529411765207</v>
      </c>
      <c r="B55" s="4">
        <v>-0.58823529411765207</v>
      </c>
      <c r="C55" s="4">
        <v>-0.58823529411765207</v>
      </c>
      <c r="D55" s="4">
        <v>-0.58823529411765207</v>
      </c>
      <c r="E55" s="4">
        <v>-0.58823529411765207</v>
      </c>
      <c r="F55" s="4">
        <v>-0.58823529411765207</v>
      </c>
      <c r="G55" s="4">
        <v>-0.58823529411765207</v>
      </c>
      <c r="H55" s="4">
        <v>-0.58823529411765207</v>
      </c>
      <c r="I55" s="4">
        <v>-10.588235294117652</v>
      </c>
      <c r="J55" s="4">
        <v>19.411764705882348</v>
      </c>
      <c r="K55" s="4">
        <v>-10.588235294117652</v>
      </c>
      <c r="L55" s="4">
        <v>-0.58823529411765207</v>
      </c>
      <c r="M55" s="4">
        <v>29.411764705882348</v>
      </c>
      <c r="N55" s="4">
        <v>-10.588235294117652</v>
      </c>
      <c r="O55" s="4">
        <v>-0.58823529411765207</v>
      </c>
      <c r="P55" s="4">
        <v>-10.588235294117652</v>
      </c>
      <c r="Q55" s="4">
        <v>-0.58823529411765207</v>
      </c>
    </row>
    <row r="56" spans="1:20" ht="15.75" thickBot="1" x14ac:dyDescent="0.3">
      <c r="A56" s="4">
        <v>-0.35294117647058831</v>
      </c>
      <c r="B56" s="4">
        <v>3.6470588235294117</v>
      </c>
      <c r="C56" s="4">
        <v>-1.3529411764705883</v>
      </c>
      <c r="D56" s="4">
        <v>-1.3529411764705883</v>
      </c>
      <c r="E56" s="4">
        <v>-1.3529411764705883</v>
      </c>
      <c r="F56" s="4">
        <v>0.64705882352941169</v>
      </c>
      <c r="G56" s="4">
        <v>-0.35294117647058831</v>
      </c>
      <c r="H56" s="4">
        <v>-0.35294117647058831</v>
      </c>
      <c r="I56" s="4">
        <v>-0.35294117647058831</v>
      </c>
      <c r="J56" s="4">
        <v>0.64705882352941169</v>
      </c>
      <c r="K56" s="4">
        <v>0.64705882352941169</v>
      </c>
      <c r="L56" s="4">
        <v>-0.35294117647058831</v>
      </c>
      <c r="M56" s="4">
        <v>0.64705882352941169</v>
      </c>
      <c r="N56" s="4">
        <v>0.64705882352941169</v>
      </c>
      <c r="O56" s="4">
        <v>-1.3529411764705883</v>
      </c>
      <c r="P56" s="4">
        <v>0.64705882352941169</v>
      </c>
      <c r="Q56" s="4">
        <v>-0.35294117647058831</v>
      </c>
    </row>
    <row r="57" spans="1:20" ht="15.75" thickBot="1" x14ac:dyDescent="0.3">
      <c r="A57" s="4">
        <v>0.76470588235294112</v>
      </c>
      <c r="B57" s="4">
        <v>0.76470588235294112</v>
      </c>
      <c r="C57" s="4">
        <v>-0.23529411764705888</v>
      </c>
      <c r="D57" s="4">
        <v>-0.23529411764705888</v>
      </c>
      <c r="E57" s="4">
        <v>-0.23529411764705888</v>
      </c>
      <c r="F57" s="4">
        <v>-0.23529411764705888</v>
      </c>
      <c r="G57" s="4">
        <v>-0.23529411764705888</v>
      </c>
      <c r="H57" s="4">
        <v>-0.23529411764705888</v>
      </c>
      <c r="I57" s="4">
        <v>-0.23529411764705888</v>
      </c>
      <c r="J57" s="4">
        <v>0.76470588235294112</v>
      </c>
      <c r="K57" s="4">
        <v>0.76470588235294112</v>
      </c>
      <c r="L57" s="4">
        <v>-0.23529411764705888</v>
      </c>
      <c r="M57" s="4">
        <v>-0.23529411764705888</v>
      </c>
      <c r="N57" s="4">
        <v>-0.23529411764705888</v>
      </c>
      <c r="O57" s="4">
        <v>-0.23529411764705888</v>
      </c>
      <c r="P57" s="4">
        <v>-0.23529411764705888</v>
      </c>
      <c r="Q57" s="4">
        <v>-0.23529411764705888</v>
      </c>
    </row>
    <row r="58" spans="1:20" ht="15.75" thickBot="1" x14ac:dyDescent="0.3">
      <c r="A58" s="4">
        <v>-17.64705882352942</v>
      </c>
      <c r="B58" s="4">
        <v>92.35294117647058</v>
      </c>
      <c r="C58" s="4">
        <v>-17.64705882352942</v>
      </c>
      <c r="D58" s="4">
        <v>-17.64705882352942</v>
      </c>
      <c r="E58" s="4">
        <v>-17.64705882352942</v>
      </c>
      <c r="F58" s="4">
        <v>52.35294117647058</v>
      </c>
      <c r="G58" s="4">
        <v>62.35294117647058</v>
      </c>
      <c r="H58" s="4">
        <v>-17.64705882352942</v>
      </c>
      <c r="I58" s="4">
        <v>22.35294117647058</v>
      </c>
      <c r="J58" s="4">
        <v>-27.64705882352942</v>
      </c>
      <c r="K58" s="4">
        <v>-57.64705882352942</v>
      </c>
      <c r="L58" s="4">
        <v>2.3529411764705799</v>
      </c>
      <c r="M58" s="4">
        <v>-7.6470588235294201</v>
      </c>
      <c r="N58" s="4">
        <v>2.3529411764705799</v>
      </c>
      <c r="O58" s="4">
        <v>-57.64705882352942</v>
      </c>
      <c r="P58" s="4">
        <v>2.3529411764705799</v>
      </c>
      <c r="Q58" s="4">
        <v>2.3529411764705799</v>
      </c>
    </row>
    <row r="59" spans="1:20" ht="15.75" thickBot="1" x14ac:dyDescent="0.3">
      <c r="A59" s="4">
        <v>0.20588235294117641</v>
      </c>
      <c r="B59" s="4">
        <v>0.70588235294117641</v>
      </c>
      <c r="C59" s="4">
        <v>-1.2941176470588236</v>
      </c>
      <c r="D59" s="4">
        <v>-1.2941176470588236</v>
      </c>
      <c r="E59" s="4">
        <v>-1.2941176470588236</v>
      </c>
      <c r="F59" s="4">
        <v>0.20588235294117641</v>
      </c>
      <c r="G59" s="4">
        <v>-1.2941176470588236</v>
      </c>
      <c r="H59" s="4">
        <v>-1.2941176470588236</v>
      </c>
      <c r="I59" s="4">
        <v>0.70588235294117641</v>
      </c>
      <c r="J59" s="4">
        <v>0.20588235294117641</v>
      </c>
      <c r="K59" s="4">
        <v>1.2058823529411764</v>
      </c>
      <c r="L59" s="4">
        <v>-1.2941176470588236</v>
      </c>
      <c r="M59" s="4">
        <v>2.7058823529411766</v>
      </c>
      <c r="N59" s="4">
        <v>1.7058823529411764</v>
      </c>
      <c r="O59" s="4">
        <v>-1.2941176470588236</v>
      </c>
      <c r="P59" s="4">
        <v>1.7058823529411764</v>
      </c>
      <c r="Q59" s="4">
        <v>-0.29411764705882359</v>
      </c>
    </row>
    <row r="60" spans="1:20" ht="15.75" thickBot="1" x14ac:dyDescent="0.3">
      <c r="A60" s="4">
        <v>-4.0882352941176467</v>
      </c>
      <c r="B60" s="4">
        <v>2.4117647058823533</v>
      </c>
      <c r="C60" s="4">
        <v>-2.5882352941176467</v>
      </c>
      <c r="D60" s="4">
        <v>-2.5882352941176467</v>
      </c>
      <c r="E60" s="4">
        <v>0.41176470588235325</v>
      </c>
      <c r="F60" s="4">
        <v>-3.0882352941176467</v>
      </c>
      <c r="G60" s="4">
        <v>6.4117647058823533</v>
      </c>
      <c r="H60" s="4">
        <v>-2.5882352941176467</v>
      </c>
      <c r="I60" s="4">
        <v>0.41176470588235325</v>
      </c>
      <c r="J60" s="4">
        <v>-1.0882352941176467</v>
      </c>
      <c r="K60" s="4">
        <v>-4.0882352941176467</v>
      </c>
      <c r="L60" s="4">
        <v>6.4117647058823533</v>
      </c>
      <c r="M60" s="4">
        <v>0.41176470588235325</v>
      </c>
      <c r="N60" s="4">
        <v>1.4117647058823533</v>
      </c>
      <c r="O60" s="4">
        <v>-1.5882352941176467</v>
      </c>
      <c r="P60" s="4">
        <v>2.4117647058823533</v>
      </c>
      <c r="Q60" s="4">
        <v>1.4117647058823533</v>
      </c>
    </row>
    <row r="61" spans="1:20" ht="15.75" thickBot="1" x14ac:dyDescent="0.3">
      <c r="A61" s="4">
        <v>1.882352941176471</v>
      </c>
      <c r="B61" s="4">
        <v>-7.117647058823529</v>
      </c>
      <c r="C61" s="4">
        <v>4.882352941176471</v>
      </c>
      <c r="D61" s="4">
        <v>4.882352941176471</v>
      </c>
      <c r="E61" s="4">
        <v>0.88235294117647101</v>
      </c>
      <c r="F61" s="4">
        <v>1.882352941176471</v>
      </c>
      <c r="G61" s="4">
        <v>-5.117647058823529</v>
      </c>
      <c r="H61" s="4">
        <v>3.882352941176471</v>
      </c>
      <c r="I61" s="4">
        <v>-2.117647058823529</v>
      </c>
      <c r="J61" s="4">
        <v>1.882352941176471</v>
      </c>
      <c r="K61" s="4">
        <v>-0.11764705882352899</v>
      </c>
      <c r="L61" s="4">
        <v>-5.117647058823529</v>
      </c>
      <c r="M61" s="4">
        <v>5.882352941176471</v>
      </c>
      <c r="N61" s="4">
        <v>-5.117647058823529</v>
      </c>
      <c r="O61" s="4">
        <v>3.882352941176471</v>
      </c>
      <c r="P61" s="4">
        <v>-5.117647058823529</v>
      </c>
      <c r="Q61" s="4">
        <v>-0.11764705882352899</v>
      </c>
    </row>
    <row r="62" spans="1:20" ht="15.75" thickBot="1" x14ac:dyDescent="0.3">
      <c r="A62" s="4">
        <v>-15</v>
      </c>
      <c r="B62" s="4">
        <v>20</v>
      </c>
      <c r="C62" s="4">
        <v>-30</v>
      </c>
      <c r="D62" s="4">
        <v>-20</v>
      </c>
      <c r="E62" s="4">
        <v>-40</v>
      </c>
      <c r="F62" s="4">
        <v>5</v>
      </c>
      <c r="G62" s="4">
        <v>-45</v>
      </c>
      <c r="H62" s="4">
        <v>-30</v>
      </c>
      <c r="I62" s="4">
        <v>5</v>
      </c>
      <c r="J62" s="4">
        <v>35</v>
      </c>
      <c r="K62" s="4">
        <v>55</v>
      </c>
      <c r="L62" s="4">
        <v>-50</v>
      </c>
      <c r="M62" s="4">
        <v>145</v>
      </c>
      <c r="N62" s="4">
        <v>25</v>
      </c>
      <c r="O62" s="4">
        <v>-60</v>
      </c>
      <c r="P62" s="4">
        <v>25</v>
      </c>
      <c r="Q62" s="4">
        <v>-25</v>
      </c>
    </row>
    <row r="63" spans="1:20" ht="15.75" thickBot="1" x14ac:dyDescent="0.3">
      <c r="B63" s="230" t="s">
        <v>30</v>
      </c>
      <c r="C63" s="230"/>
      <c r="D63" s="230"/>
    </row>
    <row r="64" spans="1:20" ht="15.75" thickBot="1" x14ac:dyDescent="0.3">
      <c r="A64" s="4">
        <f t="array" ref="A64:T71">TRANSPOSE(M23:T42)</f>
        <v>-41</v>
      </c>
      <c r="B64" s="4">
        <v>-1</v>
      </c>
      <c r="C64" s="4">
        <v>-11</v>
      </c>
      <c r="D64" s="4">
        <v>-1</v>
      </c>
      <c r="E64" s="4">
        <v>-1</v>
      </c>
      <c r="F64" s="4">
        <v>-1</v>
      </c>
      <c r="G64" s="4">
        <v>-1</v>
      </c>
      <c r="H64" s="4">
        <v>-1</v>
      </c>
      <c r="I64" s="4">
        <v>-11</v>
      </c>
      <c r="J64" s="4">
        <v>9</v>
      </c>
      <c r="K64" s="4">
        <v>-1</v>
      </c>
      <c r="L64" s="4">
        <v>49</v>
      </c>
      <c r="M64" s="4">
        <v>9</v>
      </c>
      <c r="N64" s="4">
        <v>29</v>
      </c>
      <c r="O64" s="4">
        <v>-21</v>
      </c>
      <c r="P64" s="4">
        <v>-11</v>
      </c>
      <c r="Q64" s="4">
        <v>9</v>
      </c>
      <c r="R64" s="4">
        <v>-1</v>
      </c>
      <c r="S64" s="4">
        <v>-1</v>
      </c>
      <c r="T64" s="4">
        <v>-1</v>
      </c>
    </row>
    <row r="65" spans="1:20" ht="15.75" thickBot="1" x14ac:dyDescent="0.3">
      <c r="A65" s="4">
        <v>1.4</v>
      </c>
      <c r="B65" s="4">
        <v>-0.60000000000000009</v>
      </c>
      <c r="C65" s="4">
        <v>-0.60000000000000009</v>
      </c>
      <c r="D65" s="4">
        <v>-1.6</v>
      </c>
      <c r="E65" s="4">
        <v>0.39999999999999991</v>
      </c>
      <c r="F65" s="4">
        <v>-0.60000000000000009</v>
      </c>
      <c r="G65" s="4">
        <v>-0.60000000000000009</v>
      </c>
      <c r="H65" s="4">
        <v>-1.6</v>
      </c>
      <c r="I65" s="4">
        <v>0.39999999999999991</v>
      </c>
      <c r="J65" s="4">
        <v>0.39999999999999991</v>
      </c>
      <c r="K65" s="4">
        <v>-0.60000000000000009</v>
      </c>
      <c r="L65" s="4">
        <v>0.39999999999999991</v>
      </c>
      <c r="M65" s="4">
        <v>-0.60000000000000009</v>
      </c>
      <c r="N65" s="4">
        <v>0.39999999999999991</v>
      </c>
      <c r="O65" s="4">
        <v>0.39999999999999991</v>
      </c>
      <c r="P65" s="4">
        <v>0.39999999999999991</v>
      </c>
      <c r="Q65" s="4">
        <v>0.39999999999999991</v>
      </c>
      <c r="R65" s="4">
        <v>-0.60000000000000009</v>
      </c>
      <c r="S65" s="4">
        <v>-0.60000000000000009</v>
      </c>
      <c r="T65" s="4">
        <v>3.4</v>
      </c>
    </row>
    <row r="66" spans="1:20" ht="15.75" thickBot="1" x14ac:dyDescent="0.3">
      <c r="A66" s="4">
        <v>0.35</v>
      </c>
      <c r="B66" s="4">
        <v>-0.65</v>
      </c>
      <c r="C66" s="4">
        <v>-0.65</v>
      </c>
      <c r="D66" s="4">
        <v>-0.65</v>
      </c>
      <c r="E66" s="4">
        <v>2.35</v>
      </c>
      <c r="F66" s="4">
        <v>-0.65</v>
      </c>
      <c r="G66" s="4">
        <v>0.35</v>
      </c>
      <c r="H66" s="4">
        <v>-0.65</v>
      </c>
      <c r="I66" s="4">
        <v>-0.65</v>
      </c>
      <c r="J66" s="4">
        <v>-0.65</v>
      </c>
      <c r="K66" s="4">
        <v>0.35</v>
      </c>
      <c r="L66" s="4">
        <v>1.35</v>
      </c>
      <c r="M66" s="4">
        <v>0.35</v>
      </c>
      <c r="N66" s="4">
        <v>1.35</v>
      </c>
      <c r="O66" s="4">
        <v>-0.65</v>
      </c>
      <c r="P66" s="4">
        <v>-0.65</v>
      </c>
      <c r="Q66" s="4">
        <v>0.35</v>
      </c>
      <c r="R66" s="4">
        <v>-0.65</v>
      </c>
      <c r="S66" s="4">
        <v>0.35</v>
      </c>
      <c r="T66" s="4">
        <v>-0.65</v>
      </c>
    </row>
    <row r="67" spans="1:20" ht="15.75" thickBot="1" x14ac:dyDescent="0.3">
      <c r="A67" s="4">
        <v>74.5</v>
      </c>
      <c r="B67" s="4">
        <v>-60.5</v>
      </c>
      <c r="C67" s="4">
        <v>104.5</v>
      </c>
      <c r="D67" s="4">
        <v>-95.5</v>
      </c>
      <c r="E67" s="4">
        <v>-45.5</v>
      </c>
      <c r="F67" s="4">
        <v>34.5</v>
      </c>
      <c r="G67" s="4">
        <v>-60.5</v>
      </c>
      <c r="H67" s="4">
        <v>14.5</v>
      </c>
      <c r="I67" s="4">
        <v>-185.5</v>
      </c>
      <c r="J67" s="4">
        <v>54.5</v>
      </c>
      <c r="K67" s="4">
        <v>-15.5</v>
      </c>
      <c r="L67" s="4">
        <v>-35.5</v>
      </c>
      <c r="M67" s="4">
        <v>4.5</v>
      </c>
      <c r="N67" s="4">
        <v>34.5</v>
      </c>
      <c r="O67" s="4">
        <v>-15.5</v>
      </c>
      <c r="P67" s="4">
        <v>134.5</v>
      </c>
      <c r="Q67" s="4">
        <v>24.5</v>
      </c>
      <c r="R67" s="4">
        <v>104.5</v>
      </c>
      <c r="S67" s="4">
        <v>-115.5</v>
      </c>
      <c r="T67" s="4">
        <v>44.5</v>
      </c>
    </row>
    <row r="68" spans="1:20" ht="15.75" thickBot="1" x14ac:dyDescent="0.3">
      <c r="A68" s="4">
        <v>6.75</v>
      </c>
      <c r="B68" s="4">
        <v>-1.25</v>
      </c>
      <c r="C68" s="4">
        <v>-1.25</v>
      </c>
      <c r="D68" s="4">
        <v>-1.25</v>
      </c>
      <c r="E68" s="4">
        <v>1.75</v>
      </c>
      <c r="F68" s="4">
        <v>-1.25</v>
      </c>
      <c r="G68" s="4">
        <v>-1.25</v>
      </c>
      <c r="H68" s="4">
        <v>-1.25</v>
      </c>
      <c r="I68" s="4">
        <v>0.75</v>
      </c>
      <c r="J68" s="4">
        <v>2.75</v>
      </c>
      <c r="K68" s="4">
        <v>-1.25</v>
      </c>
      <c r="L68" s="4">
        <v>0.75</v>
      </c>
      <c r="M68" s="4">
        <v>-2.25</v>
      </c>
      <c r="N68" s="4">
        <v>0.75</v>
      </c>
      <c r="O68" s="4">
        <v>0.75</v>
      </c>
      <c r="P68" s="4">
        <v>-1.25</v>
      </c>
      <c r="Q68" s="4">
        <v>2.75</v>
      </c>
      <c r="R68" s="4">
        <v>-2.25</v>
      </c>
      <c r="S68" s="4">
        <v>-1.25</v>
      </c>
      <c r="T68" s="4">
        <v>-1.25</v>
      </c>
    </row>
    <row r="69" spans="1:20" ht="15.75" thickBot="1" x14ac:dyDescent="0.3">
      <c r="A69" s="4">
        <v>-8.25</v>
      </c>
      <c r="B69" s="4">
        <v>-4.25</v>
      </c>
      <c r="C69" s="4">
        <v>5.75</v>
      </c>
      <c r="D69" s="4">
        <v>-2.25</v>
      </c>
      <c r="E69" s="4">
        <v>-5.25</v>
      </c>
      <c r="F69" s="4">
        <v>5.75</v>
      </c>
      <c r="G69" s="4">
        <v>-4.25</v>
      </c>
      <c r="H69" s="4">
        <v>-1.25</v>
      </c>
      <c r="I69" s="4">
        <v>-1.25</v>
      </c>
      <c r="J69" s="4">
        <v>-1.25</v>
      </c>
      <c r="K69" s="4">
        <v>1.75</v>
      </c>
      <c r="L69" s="4">
        <v>1.75</v>
      </c>
      <c r="M69" s="4">
        <v>-0.25</v>
      </c>
      <c r="N69" s="4">
        <v>5.75</v>
      </c>
      <c r="O69" s="4">
        <v>2.75</v>
      </c>
      <c r="P69" s="4">
        <v>4.75</v>
      </c>
      <c r="Q69" s="4">
        <v>-1.25</v>
      </c>
      <c r="R69" s="4">
        <v>6.75</v>
      </c>
      <c r="S69" s="4">
        <v>-6.25</v>
      </c>
      <c r="T69" s="4">
        <v>0.75</v>
      </c>
    </row>
    <row r="70" spans="1:20" ht="15.75" thickBot="1" x14ac:dyDescent="0.3">
      <c r="A70" s="4">
        <v>-2.95</v>
      </c>
      <c r="B70" s="4">
        <v>6.05</v>
      </c>
      <c r="C70" s="4">
        <v>-5.95</v>
      </c>
      <c r="D70" s="4">
        <v>4.05</v>
      </c>
      <c r="E70" s="4">
        <v>-0.95000000000000018</v>
      </c>
      <c r="F70" s="4">
        <v>-4.95</v>
      </c>
      <c r="G70" s="4">
        <v>5.05</v>
      </c>
      <c r="H70" s="4">
        <v>3.05</v>
      </c>
      <c r="I70" s="4">
        <v>-0.95000000000000018</v>
      </c>
      <c r="J70" s="4">
        <v>4.05</v>
      </c>
      <c r="K70" s="4">
        <v>-1.9500000000000002</v>
      </c>
      <c r="L70" s="4">
        <v>5.05</v>
      </c>
      <c r="M70" s="4">
        <v>1.0499999999999998</v>
      </c>
      <c r="N70" s="4">
        <v>-0.95000000000000018</v>
      </c>
      <c r="O70" s="4">
        <v>-5.95</v>
      </c>
      <c r="P70" s="4">
        <v>-4.95</v>
      </c>
      <c r="Q70" s="4">
        <v>4.05</v>
      </c>
      <c r="R70" s="4">
        <v>-4.95</v>
      </c>
      <c r="S70" s="4">
        <v>7.05</v>
      </c>
      <c r="T70" s="4">
        <v>-4.95</v>
      </c>
    </row>
    <row r="71" spans="1:20" ht="15.75" thickBot="1" x14ac:dyDescent="0.3">
      <c r="A71" s="4">
        <v>228.25</v>
      </c>
      <c r="B71" s="4">
        <v>-61.75</v>
      </c>
      <c r="C71" s="4">
        <v>-56.75</v>
      </c>
      <c r="D71" s="4">
        <v>-71.75</v>
      </c>
      <c r="E71" s="4">
        <v>68.25</v>
      </c>
      <c r="F71" s="4">
        <v>-61.75</v>
      </c>
      <c r="G71" s="4">
        <v>-61.75</v>
      </c>
      <c r="H71" s="4">
        <v>-66.75</v>
      </c>
      <c r="I71" s="4">
        <v>8.25</v>
      </c>
      <c r="J71" s="4">
        <v>98.25</v>
      </c>
      <c r="K71" s="4">
        <v>-31.75</v>
      </c>
      <c r="L71" s="4">
        <v>68.25</v>
      </c>
      <c r="M71" s="4">
        <v>-51.75</v>
      </c>
      <c r="N71" s="4">
        <v>38.25</v>
      </c>
      <c r="O71" s="4">
        <v>-1.75</v>
      </c>
      <c r="P71" s="4">
        <v>-46.75</v>
      </c>
      <c r="Q71" s="4">
        <v>148.25</v>
      </c>
      <c r="R71" s="4">
        <v>-56.75</v>
      </c>
      <c r="S71" s="4">
        <v>-51.75</v>
      </c>
      <c r="T71" s="4">
        <v>-36.75</v>
      </c>
    </row>
    <row r="72" spans="1:20" ht="15.75" thickBot="1" x14ac:dyDescent="0.3">
      <c r="B72" s="230" t="s">
        <v>35</v>
      </c>
      <c r="C72" s="230"/>
      <c r="D72" s="230"/>
    </row>
    <row r="73" spans="1:20" ht="15.75" thickBot="1" x14ac:dyDescent="0.3">
      <c r="A73" s="4">
        <f t="array" ref="A73:F80">TRANSPOSE(M44:T49)</f>
        <v>30</v>
      </c>
      <c r="B73" s="4">
        <v>30</v>
      </c>
      <c r="C73" s="4">
        <v>10</v>
      </c>
      <c r="D73" s="4">
        <v>-40</v>
      </c>
      <c r="E73" s="4">
        <v>-40</v>
      </c>
      <c r="F73" s="4">
        <v>10</v>
      </c>
    </row>
    <row r="74" spans="1:20" ht="15.75" thickBot="1" x14ac:dyDescent="0.3">
      <c r="A74" s="4">
        <v>-1.3333333333333335</v>
      </c>
      <c r="B74" s="4">
        <v>-1.3333333333333335</v>
      </c>
      <c r="C74" s="4">
        <v>1.6666666666666665</v>
      </c>
      <c r="D74" s="4">
        <v>-1.3333333333333335</v>
      </c>
      <c r="E74" s="4">
        <v>-0.33333333333333348</v>
      </c>
      <c r="F74" s="4">
        <v>2.6666666666666665</v>
      </c>
    </row>
    <row r="75" spans="1:20" ht="15.75" thickBot="1" x14ac:dyDescent="0.3">
      <c r="A75" s="4">
        <v>0.66666666666666674</v>
      </c>
      <c r="B75" s="4">
        <v>0.66666666666666674</v>
      </c>
      <c r="C75" s="4">
        <v>0.66666666666666674</v>
      </c>
      <c r="D75" s="4">
        <v>-1.3333333333333333</v>
      </c>
      <c r="E75" s="4">
        <v>-1.3333333333333333</v>
      </c>
      <c r="F75" s="4">
        <v>0.66666666666666674</v>
      </c>
    </row>
    <row r="76" spans="1:20" ht="15.75" thickBot="1" x14ac:dyDescent="0.3">
      <c r="A76" s="4">
        <v>121.66666666666667</v>
      </c>
      <c r="B76" s="4">
        <v>121.66666666666667</v>
      </c>
      <c r="C76" s="4">
        <v>51.666666666666671</v>
      </c>
      <c r="D76" s="4">
        <v>-98.333333333333329</v>
      </c>
      <c r="E76" s="4">
        <v>-98.333333333333329</v>
      </c>
      <c r="F76" s="4">
        <v>-98.333333333333329</v>
      </c>
    </row>
    <row r="77" spans="1:20" ht="15.75" thickBot="1" x14ac:dyDescent="0.3">
      <c r="A77" s="4">
        <v>-1.1166666666666667</v>
      </c>
      <c r="B77" s="4">
        <v>-0.1166666666666667</v>
      </c>
      <c r="C77" s="4">
        <v>0.8833333333333333</v>
      </c>
      <c r="D77" s="4">
        <v>-1.1166666666666667</v>
      </c>
      <c r="E77" s="4">
        <v>-0.1166666666666667</v>
      </c>
      <c r="F77" s="4">
        <v>1.5833333333333335</v>
      </c>
    </row>
    <row r="78" spans="1:20" ht="15.75" thickBot="1" x14ac:dyDescent="0.3">
      <c r="A78" s="4">
        <v>2</v>
      </c>
      <c r="B78" s="4">
        <v>2</v>
      </c>
      <c r="C78" s="4">
        <v>2</v>
      </c>
      <c r="D78" s="4">
        <v>3</v>
      </c>
      <c r="E78" s="4">
        <v>0</v>
      </c>
      <c r="F78" s="4">
        <v>-9</v>
      </c>
    </row>
    <row r="79" spans="1:20" ht="15.75" thickBot="1" x14ac:dyDescent="0.3">
      <c r="A79" s="4">
        <v>7</v>
      </c>
      <c r="B79" s="4">
        <v>6</v>
      </c>
      <c r="C79" s="4">
        <v>1</v>
      </c>
      <c r="D79" s="4">
        <v>-5</v>
      </c>
      <c r="E79" s="4">
        <v>-5</v>
      </c>
      <c r="F79" s="4">
        <v>-4</v>
      </c>
    </row>
    <row r="80" spans="1:20" ht="15.75" thickBot="1" x14ac:dyDescent="0.3">
      <c r="A80" s="4">
        <v>-23.333333333333336</v>
      </c>
      <c r="B80" s="4">
        <v>-13.333333333333336</v>
      </c>
      <c r="C80" s="4">
        <v>36.666666666666664</v>
      </c>
      <c r="D80" s="4">
        <v>-43.333333333333336</v>
      </c>
      <c r="E80" s="4">
        <v>-8.3333333333333357</v>
      </c>
      <c r="F80" s="4">
        <v>51.666666666666664</v>
      </c>
    </row>
    <row r="81" spans="1:17" ht="15.75" thickBot="1" x14ac:dyDescent="0.3"/>
    <row r="82" spans="1:17" ht="15.75" thickBot="1" x14ac:dyDescent="0.3">
      <c r="A82" s="20" t="s">
        <v>34</v>
      </c>
      <c r="B82" s="149" t="s">
        <v>36</v>
      </c>
      <c r="C82" s="149"/>
      <c r="D82" s="149"/>
      <c r="E82" s="149"/>
      <c r="K82" s="239" t="s">
        <v>37</v>
      </c>
      <c r="L82" s="240"/>
      <c r="M82" s="240"/>
      <c r="N82" s="241"/>
    </row>
    <row r="83" spans="1:17" ht="15.75" thickBot="1" x14ac:dyDescent="0.3">
      <c r="A83" s="4">
        <f t="array" ref="A83:H90">MMULT(A55:Q62,M5:T21)</f>
        <v>1694.1176470588234</v>
      </c>
      <c r="B83" s="4">
        <v>16.470588235294116</v>
      </c>
      <c r="C83" s="4">
        <v>7.6470588235294104</v>
      </c>
      <c r="D83" s="4">
        <v>-476.4705882352942</v>
      </c>
      <c r="E83" s="4">
        <v>32.058823529411768</v>
      </c>
      <c r="F83" s="4">
        <v>-10.882352941176462</v>
      </c>
      <c r="G83" s="4">
        <v>338.8235294117647</v>
      </c>
      <c r="H83" s="4">
        <v>3950</v>
      </c>
      <c r="J83" s="4">
        <f t="array" ref="J83:Q90">MMULT(A64:T71,M23:T42)</f>
        <v>5980</v>
      </c>
      <c r="K83" s="4">
        <v>-31.999999999999989</v>
      </c>
      <c r="L83" s="4">
        <v>127.00000000000006</v>
      </c>
      <c r="M83" s="4">
        <v>-3110</v>
      </c>
      <c r="N83" s="4">
        <v>-175</v>
      </c>
      <c r="O83" s="4">
        <v>415</v>
      </c>
      <c r="P83" s="4">
        <v>671.00000000000011</v>
      </c>
      <c r="Q83" s="4">
        <v>-1635</v>
      </c>
    </row>
    <row r="84" spans="1:17" ht="15.75" thickBot="1" x14ac:dyDescent="0.3">
      <c r="A84" s="4">
        <v>16.470588235294116</v>
      </c>
      <c r="B84" s="4">
        <v>23.882352941176475</v>
      </c>
      <c r="C84" s="4">
        <v>4.5882352941176485</v>
      </c>
      <c r="D84" s="4">
        <v>444.11764705882371</v>
      </c>
      <c r="E84" s="4">
        <v>15.735294117647062</v>
      </c>
      <c r="F84" s="4">
        <v>11.970588235294116</v>
      </c>
      <c r="G84" s="4">
        <v>-43.705882352941174</v>
      </c>
      <c r="H84" s="4">
        <v>520</v>
      </c>
      <c r="J84" s="4">
        <v>-31.999999999999989</v>
      </c>
      <c r="K84" s="4">
        <v>22.799999999999997</v>
      </c>
      <c r="L84" s="4">
        <v>2.2000000000000011</v>
      </c>
      <c r="M84" s="4">
        <v>374</v>
      </c>
      <c r="N84" s="4">
        <v>20</v>
      </c>
      <c r="O84" s="4">
        <v>-4.0000000000000044</v>
      </c>
      <c r="P84" s="4">
        <v>-33.400000000000006</v>
      </c>
      <c r="Q84" s="4">
        <v>828.99999999999932</v>
      </c>
    </row>
    <row r="85" spans="1:17" ht="15.75" thickBot="1" x14ac:dyDescent="0.3">
      <c r="A85" s="4">
        <v>7.6470588235294104</v>
      </c>
      <c r="B85" s="4">
        <v>4.5882352941176485</v>
      </c>
      <c r="C85" s="4">
        <v>3.0588235294117641</v>
      </c>
      <c r="D85" s="4">
        <v>-10.588235294117627</v>
      </c>
      <c r="E85" s="4">
        <v>2.3235294117647065</v>
      </c>
      <c r="F85" s="4">
        <v>-6.8529411764705861</v>
      </c>
      <c r="G85" s="4">
        <v>-3.4705882352941186</v>
      </c>
      <c r="H85" s="4">
        <v>95</v>
      </c>
      <c r="J85" s="4">
        <v>127.00000000000006</v>
      </c>
      <c r="K85" s="4">
        <v>2.2000000000000011</v>
      </c>
      <c r="L85" s="4">
        <v>14.55</v>
      </c>
      <c r="M85" s="4">
        <v>-226.5</v>
      </c>
      <c r="N85" s="4">
        <v>11.75</v>
      </c>
      <c r="O85" s="4">
        <v>-19.250000000000004</v>
      </c>
      <c r="P85" s="4">
        <v>17.649999999999999</v>
      </c>
      <c r="Q85" s="4">
        <v>597.25</v>
      </c>
    </row>
    <row r="86" spans="1:17" ht="15.75" thickBot="1" x14ac:dyDescent="0.3">
      <c r="A86" s="4">
        <v>-476.4705882352942</v>
      </c>
      <c r="B86" s="4">
        <v>444.11764705882371</v>
      </c>
      <c r="C86" s="4">
        <v>-10.588235294117627</v>
      </c>
      <c r="D86" s="4">
        <v>24705.882352941175</v>
      </c>
      <c r="E86" s="4">
        <v>81.764705882352942</v>
      </c>
      <c r="F86" s="4">
        <v>1053.5294117647059</v>
      </c>
      <c r="G86" s="4">
        <v>-1565.2941176470588</v>
      </c>
      <c r="H86" s="4">
        <v>-49.999999999999091</v>
      </c>
      <c r="J86" s="4">
        <v>-3110</v>
      </c>
      <c r="K86" s="4">
        <v>374</v>
      </c>
      <c r="L86" s="4">
        <v>-226.5</v>
      </c>
      <c r="M86" s="4">
        <v>121645</v>
      </c>
      <c r="N86" s="4">
        <v>262.5</v>
      </c>
      <c r="O86" s="4">
        <v>3432.5</v>
      </c>
      <c r="P86" s="4">
        <v>-3789.5000000000014</v>
      </c>
      <c r="Q86" s="4">
        <v>17957.5</v>
      </c>
    </row>
    <row r="87" spans="1:17" ht="15.75" thickBot="1" x14ac:dyDescent="0.3">
      <c r="A87" s="4">
        <v>32.058823529411768</v>
      </c>
      <c r="B87" s="4">
        <v>15.735294117647062</v>
      </c>
      <c r="C87" s="4">
        <v>2.3235294117647065</v>
      </c>
      <c r="D87" s="4">
        <v>81.764705882352942</v>
      </c>
      <c r="E87" s="4">
        <v>27.52941176470588</v>
      </c>
      <c r="F87" s="4">
        <v>-2.4411764705882364</v>
      </c>
      <c r="G87" s="4">
        <v>-17.588235294117649</v>
      </c>
      <c r="H87" s="4">
        <v>930</v>
      </c>
      <c r="J87" s="4">
        <v>-175</v>
      </c>
      <c r="K87" s="4">
        <v>20</v>
      </c>
      <c r="L87" s="4">
        <v>11.75</v>
      </c>
      <c r="M87" s="4">
        <v>262.5</v>
      </c>
      <c r="N87" s="4">
        <v>91.75</v>
      </c>
      <c r="O87" s="4">
        <v>-80.25</v>
      </c>
      <c r="P87" s="4">
        <v>4.2500000000000018</v>
      </c>
      <c r="Q87" s="4">
        <v>3351.25</v>
      </c>
    </row>
    <row r="88" spans="1:17" ht="15.75" thickBot="1" x14ac:dyDescent="0.3">
      <c r="A88" s="4">
        <v>-10.882352941176462</v>
      </c>
      <c r="B88" s="4">
        <v>11.970588235294116</v>
      </c>
      <c r="C88" s="4">
        <v>-6.8529411764705861</v>
      </c>
      <c r="D88" s="4">
        <v>1053.5294117647059</v>
      </c>
      <c r="E88" s="4">
        <v>-2.4411764705882364</v>
      </c>
      <c r="F88" s="4">
        <v>165.11764705882348</v>
      </c>
      <c r="G88" s="4">
        <v>-157.1764705882353</v>
      </c>
      <c r="H88" s="4">
        <v>-370</v>
      </c>
      <c r="J88" s="4">
        <v>415</v>
      </c>
      <c r="K88" s="4">
        <v>-4.0000000000000044</v>
      </c>
      <c r="L88" s="4">
        <v>-19.250000000000004</v>
      </c>
      <c r="M88" s="4">
        <v>3432.5</v>
      </c>
      <c r="N88" s="4">
        <v>-80.25</v>
      </c>
      <c r="O88" s="4">
        <v>363.75</v>
      </c>
      <c r="P88" s="4">
        <v>-223.74999999999997</v>
      </c>
      <c r="Q88" s="4">
        <v>-2488.75</v>
      </c>
    </row>
    <row r="89" spans="1:17" ht="15.75" thickBot="1" x14ac:dyDescent="0.3">
      <c r="A89" s="4">
        <v>338.8235294117647</v>
      </c>
      <c r="B89" s="4">
        <v>-43.705882352941174</v>
      </c>
      <c r="C89" s="4">
        <v>-3.4705882352941186</v>
      </c>
      <c r="D89" s="4">
        <v>-1565.2941176470588</v>
      </c>
      <c r="E89" s="4">
        <v>-17.588235294117649</v>
      </c>
      <c r="F89" s="4">
        <v>-157.1764705882353</v>
      </c>
      <c r="G89" s="4">
        <v>283.76470588235293</v>
      </c>
      <c r="H89" s="4">
        <v>345</v>
      </c>
      <c r="J89" s="4">
        <v>671.00000000000011</v>
      </c>
      <c r="K89" s="4">
        <v>-33.400000000000006</v>
      </c>
      <c r="L89" s="4">
        <v>17.649999999999999</v>
      </c>
      <c r="M89" s="4">
        <v>-3789.5000000000014</v>
      </c>
      <c r="N89" s="4">
        <v>4.2500000000000018</v>
      </c>
      <c r="O89" s="4">
        <v>-223.74999999999997</v>
      </c>
      <c r="P89" s="4">
        <v>380.95</v>
      </c>
      <c r="Q89" s="4">
        <v>371.74999999999966</v>
      </c>
    </row>
    <row r="90" spans="1:17" ht="15.75" thickBot="1" x14ac:dyDescent="0.3">
      <c r="A90" s="4">
        <v>3950</v>
      </c>
      <c r="B90" s="4">
        <v>520</v>
      </c>
      <c r="C90" s="4">
        <v>95</v>
      </c>
      <c r="D90" s="4">
        <v>-49.999999999999091</v>
      </c>
      <c r="E90" s="4">
        <v>930</v>
      </c>
      <c r="F90" s="4">
        <v>-370</v>
      </c>
      <c r="G90" s="4">
        <v>345</v>
      </c>
      <c r="H90" s="4">
        <v>39750</v>
      </c>
      <c r="J90" s="4">
        <v>-1635</v>
      </c>
      <c r="K90" s="4">
        <v>828.99999999999932</v>
      </c>
      <c r="L90" s="4">
        <v>597.25</v>
      </c>
      <c r="M90" s="4">
        <v>17957.5</v>
      </c>
      <c r="N90" s="4">
        <v>3351.25</v>
      </c>
      <c r="O90" s="4">
        <v>-2488.75</v>
      </c>
      <c r="P90" s="4">
        <v>371.74999999999966</v>
      </c>
      <c r="Q90" s="4">
        <v>131963.75</v>
      </c>
    </row>
    <row r="91" spans="1:17" ht="15.75" thickBot="1" x14ac:dyDescent="0.3"/>
    <row r="92" spans="1:17" ht="15.75" thickBot="1" x14ac:dyDescent="0.3">
      <c r="B92" s="239" t="s">
        <v>38</v>
      </c>
      <c r="C92" s="240"/>
      <c r="D92" s="240"/>
      <c r="E92" s="241"/>
      <c r="J92" s="20" t="s">
        <v>39</v>
      </c>
      <c r="K92" s="229" t="s">
        <v>40</v>
      </c>
      <c r="L92" s="229"/>
      <c r="M92" s="229"/>
      <c r="N92" s="229"/>
    </row>
    <row r="93" spans="1:17" ht="15.75" thickBot="1" x14ac:dyDescent="0.3">
      <c r="A93" s="4">
        <f t="array" ref="A93:H100">MMULT(A73:F80,M44:T49)</f>
        <v>5200</v>
      </c>
      <c r="B93" s="4">
        <v>29.999999999999996</v>
      </c>
      <c r="C93" s="4">
        <v>159.99999999999997</v>
      </c>
      <c r="D93" s="4">
        <v>14699.999999999998</v>
      </c>
      <c r="E93" s="4">
        <v>37.000000000000007</v>
      </c>
      <c r="F93" s="4">
        <v>-70</v>
      </c>
      <c r="G93" s="4">
        <v>760</v>
      </c>
      <c r="H93" s="4">
        <v>1850</v>
      </c>
      <c r="J93" s="23">
        <f t="array" ref="J93:Q100">W_1+W_2+W_3</f>
        <v>12874.117647058823</v>
      </c>
      <c r="K93" s="24">
        <v>14.470588235294123</v>
      </c>
      <c r="L93" s="24">
        <v>294.64705882352945</v>
      </c>
      <c r="M93" s="24">
        <v>11113.529411764704</v>
      </c>
      <c r="N93" s="24">
        <v>-105.94117647058823</v>
      </c>
      <c r="O93" s="23">
        <v>334.11764705882354</v>
      </c>
      <c r="P93" s="23">
        <v>1769.8235294117649</v>
      </c>
      <c r="Q93" s="23">
        <v>4165</v>
      </c>
    </row>
    <row r="94" spans="1:17" ht="15.75" thickBot="1" x14ac:dyDescent="0.3">
      <c r="A94" s="4">
        <v>29.999999999999996</v>
      </c>
      <c r="B94" s="4">
        <v>15.333333333333334</v>
      </c>
      <c r="C94" s="4">
        <v>3.3333333333333335</v>
      </c>
      <c r="D94" s="4">
        <v>-336.66666666666663</v>
      </c>
      <c r="E94" s="4">
        <v>8.8666666666666671</v>
      </c>
      <c r="F94" s="4">
        <v>-30</v>
      </c>
      <c r="G94" s="4">
        <v>-18</v>
      </c>
      <c r="H94" s="4">
        <v>308.33333333333331</v>
      </c>
      <c r="J94" s="23">
        <v>14.470588235294123</v>
      </c>
      <c r="K94" s="23">
        <v>62.015686274509811</v>
      </c>
      <c r="L94" s="23">
        <v>10.121568627450984</v>
      </c>
      <c r="M94" s="23">
        <v>481.45098039215702</v>
      </c>
      <c r="N94" s="23">
        <v>44.601960784313725</v>
      </c>
      <c r="O94" s="23">
        <v>-22.029411764705888</v>
      </c>
      <c r="P94" s="23">
        <v>-95.10588235294118</v>
      </c>
      <c r="Q94" s="23">
        <v>1657.3333333333326</v>
      </c>
    </row>
    <row r="95" spans="1:17" ht="15.75" thickBot="1" x14ac:dyDescent="0.3">
      <c r="A95" s="4">
        <v>159.99999999999997</v>
      </c>
      <c r="B95" s="4">
        <v>3.3333333333333335</v>
      </c>
      <c r="C95" s="4">
        <v>5.3333333333333339</v>
      </c>
      <c r="D95" s="4">
        <v>393.33333333333337</v>
      </c>
      <c r="E95" s="4">
        <v>2.4666666666666668</v>
      </c>
      <c r="F95" s="4">
        <v>-6.0000000000000009</v>
      </c>
      <c r="G95" s="4">
        <v>19.999999999999996</v>
      </c>
      <c r="H95" s="4">
        <v>103.33333333333334</v>
      </c>
      <c r="J95" s="23">
        <v>294.64705882352945</v>
      </c>
      <c r="K95" s="23">
        <v>10.121568627450984</v>
      </c>
      <c r="L95" s="23">
        <v>22.942156862745101</v>
      </c>
      <c r="M95" s="23">
        <v>156.24509803921575</v>
      </c>
      <c r="N95" s="23">
        <v>16.540196078431372</v>
      </c>
      <c r="O95" s="23">
        <v>-32.102941176470594</v>
      </c>
      <c r="P95" s="23">
        <v>34.179411764705875</v>
      </c>
      <c r="Q95" s="23">
        <v>795.58333333333337</v>
      </c>
    </row>
    <row r="96" spans="1:17" ht="15.75" thickBot="1" x14ac:dyDescent="0.3">
      <c r="A96" s="4">
        <v>14699.999999999998</v>
      </c>
      <c r="B96" s="4">
        <v>-336.66666666666663</v>
      </c>
      <c r="C96" s="4">
        <v>393.33333333333337</v>
      </c>
      <c r="D96" s="4">
        <v>61283.333333333336</v>
      </c>
      <c r="E96" s="4">
        <v>-138.83333333333337</v>
      </c>
      <c r="F96" s="4">
        <v>1180</v>
      </c>
      <c r="G96" s="4">
        <v>3010</v>
      </c>
      <c r="H96" s="4">
        <v>-2566.6666666666656</v>
      </c>
      <c r="J96" s="23">
        <v>11113.529411764704</v>
      </c>
      <c r="K96" s="23">
        <v>481.45098039215702</v>
      </c>
      <c r="L96" s="23">
        <v>156.24509803921575</v>
      </c>
      <c r="M96" s="23">
        <v>207634.21568627452</v>
      </c>
      <c r="N96" s="23">
        <v>205.43137254901956</v>
      </c>
      <c r="O96" s="23">
        <v>5666.0294117647063</v>
      </c>
      <c r="P96" s="23">
        <v>-2344.7941176470604</v>
      </c>
      <c r="Q96" s="23">
        <v>15340.833333333334</v>
      </c>
    </row>
    <row r="97" spans="1:30" ht="15.75" thickBot="1" x14ac:dyDescent="0.3">
      <c r="A97" s="4">
        <v>37.000000000000007</v>
      </c>
      <c r="B97" s="4">
        <v>8.8666666666666671</v>
      </c>
      <c r="C97" s="4">
        <v>2.4666666666666668</v>
      </c>
      <c r="D97" s="4">
        <v>-138.83333333333337</v>
      </c>
      <c r="E97" s="4">
        <v>5.8083333333333336</v>
      </c>
      <c r="F97" s="4">
        <v>-18.300000000000004</v>
      </c>
      <c r="G97" s="4">
        <v>-7.7999999999999989</v>
      </c>
      <c r="H97" s="4">
        <v>191.16666666666669</v>
      </c>
      <c r="J97" s="23">
        <v>-105.94117647058823</v>
      </c>
      <c r="K97" s="23">
        <v>44.601960784313725</v>
      </c>
      <c r="L97" s="23">
        <v>16.540196078431372</v>
      </c>
      <c r="M97" s="23">
        <v>205.43137254901956</v>
      </c>
      <c r="N97" s="23">
        <v>125.08774509803922</v>
      </c>
      <c r="O97" s="23">
        <v>-100.99117647058824</v>
      </c>
      <c r="P97" s="23">
        <v>-21.138235294117646</v>
      </c>
      <c r="Q97" s="23">
        <v>4472.416666666667</v>
      </c>
    </row>
    <row r="98" spans="1:30" ht="15.75" thickBot="1" x14ac:dyDescent="0.3">
      <c r="A98" s="4">
        <v>-70</v>
      </c>
      <c r="B98" s="4">
        <v>-30</v>
      </c>
      <c r="C98" s="4">
        <v>-6.0000000000000009</v>
      </c>
      <c r="D98" s="4">
        <v>1180</v>
      </c>
      <c r="E98" s="4">
        <v>-18.300000000000004</v>
      </c>
      <c r="F98" s="4">
        <v>102</v>
      </c>
      <c r="G98" s="4">
        <v>49</v>
      </c>
      <c r="H98" s="4">
        <v>-595</v>
      </c>
      <c r="J98" s="23">
        <v>334.11764705882354</v>
      </c>
      <c r="K98" s="23">
        <v>-22.029411764705888</v>
      </c>
      <c r="L98" s="23">
        <v>-32.102941176470594</v>
      </c>
      <c r="M98" s="23">
        <v>5666.0294117647063</v>
      </c>
      <c r="N98" s="23">
        <v>-100.99117647058824</v>
      </c>
      <c r="O98" s="23">
        <v>630.86764705882342</v>
      </c>
      <c r="P98" s="23">
        <v>-331.92647058823525</v>
      </c>
      <c r="Q98" s="23">
        <v>-3453.75</v>
      </c>
    </row>
    <row r="99" spans="1:30" ht="15.75" thickBot="1" x14ac:dyDescent="0.3">
      <c r="A99" s="4">
        <v>760</v>
      </c>
      <c r="B99" s="4">
        <v>-18</v>
      </c>
      <c r="C99" s="4">
        <v>19.999999999999996</v>
      </c>
      <c r="D99" s="4">
        <v>3010</v>
      </c>
      <c r="E99" s="4">
        <v>-7.7999999999999989</v>
      </c>
      <c r="F99" s="4">
        <v>49</v>
      </c>
      <c r="G99" s="4">
        <v>152</v>
      </c>
      <c r="H99" s="4">
        <v>-155</v>
      </c>
      <c r="J99" s="23">
        <v>1769.8235294117649</v>
      </c>
      <c r="K99" s="23">
        <v>-95.10588235294118</v>
      </c>
      <c r="L99" s="23">
        <v>34.179411764705875</v>
      </c>
      <c r="M99" s="23">
        <v>-2344.7941176470604</v>
      </c>
      <c r="N99" s="23">
        <v>-21.138235294117646</v>
      </c>
      <c r="O99" s="23">
        <v>-331.92647058823525</v>
      </c>
      <c r="P99" s="23">
        <v>816.71470588235297</v>
      </c>
      <c r="Q99" s="23">
        <v>561.74999999999966</v>
      </c>
    </row>
    <row r="100" spans="1:30" ht="15.75" thickBot="1" x14ac:dyDescent="0.3">
      <c r="A100" s="4">
        <v>1850</v>
      </c>
      <c r="B100" s="4">
        <v>308.33333333333331</v>
      </c>
      <c r="C100" s="4">
        <v>103.33333333333334</v>
      </c>
      <c r="D100" s="4">
        <v>-2566.6666666666656</v>
      </c>
      <c r="E100" s="4">
        <v>191.16666666666669</v>
      </c>
      <c r="F100" s="4">
        <v>-595</v>
      </c>
      <c r="G100" s="4">
        <v>-155</v>
      </c>
      <c r="H100" s="4">
        <v>6683.3333333333339</v>
      </c>
      <c r="J100" s="23">
        <v>4165</v>
      </c>
      <c r="K100" s="23">
        <v>1657.3333333333326</v>
      </c>
      <c r="L100" s="23">
        <v>795.58333333333337</v>
      </c>
      <c r="M100" s="23">
        <v>15340.833333333334</v>
      </c>
      <c r="N100" s="23">
        <v>4472.416666666667</v>
      </c>
      <c r="O100" s="23">
        <v>-3453.75</v>
      </c>
      <c r="P100" s="23">
        <v>561.74999999999966</v>
      </c>
      <c r="Q100" s="23">
        <v>178397.08333333334</v>
      </c>
    </row>
    <row r="101" spans="1:30" ht="15.75" thickBot="1" x14ac:dyDescent="0.3"/>
    <row r="102" spans="1:30" ht="15.75" thickBot="1" x14ac:dyDescent="0.3">
      <c r="A102" s="20" t="s">
        <v>42</v>
      </c>
      <c r="B102" s="239" t="s">
        <v>45</v>
      </c>
      <c r="C102" s="240"/>
      <c r="D102" s="240"/>
      <c r="E102" s="241"/>
      <c r="K102" s="20" t="s">
        <v>43</v>
      </c>
      <c r="L102" s="229" t="s">
        <v>48</v>
      </c>
      <c r="M102" s="229"/>
      <c r="N102" s="229"/>
    </row>
    <row r="103" spans="1:30" ht="15.75" thickBot="1" x14ac:dyDescent="0.3">
      <c r="B103" s="4">
        <f t="shared" ref="B103:I103" si="31">C5-C$51</f>
        <v>2.0930232558139465</v>
      </c>
      <c r="C103" s="4">
        <f t="shared" si="31"/>
        <v>-0.46511627906976738</v>
      </c>
      <c r="D103" s="4">
        <f t="shared" si="31"/>
        <v>1.0232558139534884</v>
      </c>
      <c r="E103" s="4">
        <f t="shared" si="31"/>
        <v>1.8604651162790731</v>
      </c>
      <c r="F103" s="4">
        <f t="shared" si="31"/>
        <v>-0.21395348837209305</v>
      </c>
      <c r="G103" s="4">
        <f t="shared" si="31"/>
        <v>-3.7558139534883725</v>
      </c>
      <c r="H103" s="4">
        <f t="shared" si="31"/>
        <v>2.3953488372093021</v>
      </c>
      <c r="I103" s="4">
        <f t="shared" si="31"/>
        <v>-14.418604651162795</v>
      </c>
      <c r="K103" s="4">
        <f t="array" ref="K103:AA110">TRANSPOSE(B103:I119)</f>
        <v>2.0930232558139465</v>
      </c>
      <c r="L103" s="4">
        <v>2.0930232558139465</v>
      </c>
      <c r="M103" s="4">
        <v>2.0930232558139465</v>
      </c>
      <c r="N103" s="4">
        <v>2.0930232558139465</v>
      </c>
      <c r="O103" s="4">
        <v>2.0930232558139465</v>
      </c>
      <c r="P103" s="4">
        <v>2.0930232558139465</v>
      </c>
      <c r="Q103" s="4">
        <v>2.0930232558139465</v>
      </c>
      <c r="R103" s="4">
        <v>2.0930232558139465</v>
      </c>
      <c r="S103" s="4">
        <v>-7.9069767441860535</v>
      </c>
      <c r="T103" s="4">
        <v>22.093023255813947</v>
      </c>
      <c r="U103" s="4">
        <v>-7.9069767441860535</v>
      </c>
      <c r="V103" s="4">
        <v>2.0930232558139465</v>
      </c>
      <c r="W103" s="4">
        <v>32.093023255813947</v>
      </c>
      <c r="X103" s="4">
        <v>-7.9069767441860535</v>
      </c>
      <c r="Y103" s="4">
        <v>2.0930232558139465</v>
      </c>
      <c r="Z103" s="4">
        <v>-7.9069767441860535</v>
      </c>
      <c r="AA103" s="4">
        <v>2.0930232558139465</v>
      </c>
    </row>
    <row r="104" spans="1:30" ht="15.75" thickBot="1" x14ac:dyDescent="0.3">
      <c r="B104" s="4">
        <f t="shared" ref="B104:I104" si="32">C6-C$51</f>
        <v>2.0930232558139465</v>
      </c>
      <c r="C104" s="4">
        <f t="shared" si="32"/>
        <v>3.5348837209302326</v>
      </c>
      <c r="D104" s="4">
        <f t="shared" si="32"/>
        <v>1.0232558139534884</v>
      </c>
      <c r="E104" s="4">
        <f t="shared" si="32"/>
        <v>111.86046511627907</v>
      </c>
      <c r="F104" s="4">
        <f t="shared" si="32"/>
        <v>0.28604651162790695</v>
      </c>
      <c r="G104" s="4">
        <f t="shared" si="32"/>
        <v>2.7441860465116275</v>
      </c>
      <c r="H104" s="4">
        <f t="shared" si="32"/>
        <v>-6.6046511627906979</v>
      </c>
      <c r="I104" s="4">
        <f t="shared" si="32"/>
        <v>20.581395348837205</v>
      </c>
      <c r="K104" s="4">
        <v>-0.46511627906976738</v>
      </c>
      <c r="L104" s="4">
        <v>3.5348837209302326</v>
      </c>
      <c r="M104" s="4">
        <v>-1.4651162790697674</v>
      </c>
      <c r="N104" s="4">
        <v>-1.4651162790697674</v>
      </c>
      <c r="O104" s="4">
        <v>-1.4651162790697674</v>
      </c>
      <c r="P104" s="4">
        <v>0.53488372093023262</v>
      </c>
      <c r="Q104" s="4">
        <v>-0.46511627906976738</v>
      </c>
      <c r="R104" s="4">
        <v>-0.46511627906976738</v>
      </c>
      <c r="S104" s="4">
        <v>-0.46511627906976738</v>
      </c>
      <c r="T104" s="4">
        <v>0.53488372093023262</v>
      </c>
      <c r="U104" s="4">
        <v>0.53488372093023262</v>
      </c>
      <c r="V104" s="4">
        <v>-0.46511627906976738</v>
      </c>
      <c r="W104" s="4">
        <v>0.53488372093023262</v>
      </c>
      <c r="X104" s="4">
        <v>0.53488372093023262</v>
      </c>
      <c r="Y104" s="4">
        <v>-1.4651162790697674</v>
      </c>
      <c r="Z104" s="4">
        <v>0.53488372093023262</v>
      </c>
      <c r="AA104" s="4">
        <v>-0.46511627906976738</v>
      </c>
    </row>
    <row r="105" spans="1:30" ht="15.75" thickBot="1" x14ac:dyDescent="0.3">
      <c r="B105" s="4">
        <f t="shared" ref="B105:I105" si="33">C7-C$51</f>
        <v>2.0930232558139465</v>
      </c>
      <c r="C105" s="4">
        <f t="shared" si="33"/>
        <v>-1.4651162790697674</v>
      </c>
      <c r="D105" s="4">
        <f t="shared" si="33"/>
        <v>2.3255813953488413E-2</v>
      </c>
      <c r="E105" s="4">
        <f t="shared" si="33"/>
        <v>1.8604651162790731</v>
      </c>
      <c r="F105" s="4">
        <f t="shared" si="33"/>
        <v>-1.713953488372093</v>
      </c>
      <c r="G105" s="4">
        <f t="shared" si="33"/>
        <v>-2.2558139534883725</v>
      </c>
      <c r="H105" s="4">
        <f t="shared" si="33"/>
        <v>5.3953488372093021</v>
      </c>
      <c r="I105" s="4">
        <f t="shared" si="33"/>
        <v>-29.418604651162795</v>
      </c>
      <c r="K105" s="4">
        <v>1.0232558139534884</v>
      </c>
      <c r="L105" s="4">
        <v>1.0232558139534884</v>
      </c>
      <c r="M105" s="4">
        <v>2.3255813953488413E-2</v>
      </c>
      <c r="N105" s="4">
        <v>2.3255813953488413E-2</v>
      </c>
      <c r="O105" s="4">
        <v>2.3255813953488413E-2</v>
      </c>
      <c r="P105" s="4">
        <v>2.3255813953488413E-2</v>
      </c>
      <c r="Q105" s="4">
        <v>2.3255813953488413E-2</v>
      </c>
      <c r="R105" s="4">
        <v>2.3255813953488413E-2</v>
      </c>
      <c r="S105" s="4">
        <v>2.3255813953488413E-2</v>
      </c>
      <c r="T105" s="4">
        <v>1.0232558139534884</v>
      </c>
      <c r="U105" s="4">
        <v>1.0232558139534884</v>
      </c>
      <c r="V105" s="4">
        <v>2.3255813953488413E-2</v>
      </c>
      <c r="W105" s="4">
        <v>2.3255813953488413E-2</v>
      </c>
      <c r="X105" s="4">
        <v>2.3255813953488413E-2</v>
      </c>
      <c r="Y105" s="4">
        <v>2.3255813953488413E-2</v>
      </c>
      <c r="Z105" s="4">
        <v>2.3255813953488413E-2</v>
      </c>
      <c r="AA105" s="4">
        <v>2.3255813953488413E-2</v>
      </c>
    </row>
    <row r="106" spans="1:30" ht="15.75" thickBot="1" x14ac:dyDescent="0.3">
      <c r="B106" s="4">
        <f t="shared" ref="B106:I106" si="34">C8-C$51</f>
        <v>2.0930232558139465</v>
      </c>
      <c r="C106" s="4">
        <f t="shared" si="34"/>
        <v>-1.4651162790697674</v>
      </c>
      <c r="D106" s="4">
        <f t="shared" si="34"/>
        <v>2.3255813953488413E-2</v>
      </c>
      <c r="E106" s="4">
        <f t="shared" si="34"/>
        <v>1.8604651162790731</v>
      </c>
      <c r="F106" s="4">
        <f t="shared" si="34"/>
        <v>-1.713953488372093</v>
      </c>
      <c r="G106" s="4">
        <f t="shared" si="34"/>
        <v>-2.2558139534883725</v>
      </c>
      <c r="H106" s="4">
        <f t="shared" si="34"/>
        <v>5.3953488372093021</v>
      </c>
      <c r="I106" s="4">
        <f t="shared" si="34"/>
        <v>-19.418604651162795</v>
      </c>
      <c r="K106" s="4">
        <v>1.8604651162790731</v>
      </c>
      <c r="L106" s="4">
        <v>111.86046511627907</v>
      </c>
      <c r="M106" s="4">
        <v>1.8604651162790731</v>
      </c>
      <c r="N106" s="4">
        <v>1.8604651162790731</v>
      </c>
      <c r="O106" s="4">
        <v>1.8604651162790731</v>
      </c>
      <c r="P106" s="4">
        <v>71.860465116279073</v>
      </c>
      <c r="Q106" s="4">
        <v>81.860465116279073</v>
      </c>
      <c r="R106" s="4">
        <v>1.8604651162790731</v>
      </c>
      <c r="S106" s="4">
        <v>41.860465116279073</v>
      </c>
      <c r="T106" s="4">
        <v>-8.1395348837209269</v>
      </c>
      <c r="U106" s="4">
        <v>-38.139534883720927</v>
      </c>
      <c r="V106" s="4">
        <v>21.860465116279073</v>
      </c>
      <c r="W106" s="4">
        <v>11.860465116279073</v>
      </c>
      <c r="X106" s="4">
        <v>21.860465116279073</v>
      </c>
      <c r="Y106" s="4">
        <v>-38.139534883720927</v>
      </c>
      <c r="Z106" s="4">
        <v>21.860465116279073</v>
      </c>
      <c r="AA106" s="4">
        <v>21.860465116279073</v>
      </c>
    </row>
    <row r="107" spans="1:30" ht="15.75" thickBot="1" x14ac:dyDescent="0.3">
      <c r="B107" s="4">
        <f t="shared" ref="B107:I107" si="35">C9-C$51</f>
        <v>2.0930232558139465</v>
      </c>
      <c r="C107" s="4">
        <f t="shared" si="35"/>
        <v>-1.4651162790697674</v>
      </c>
      <c r="D107" s="4">
        <f t="shared" si="35"/>
        <v>2.3255813953488413E-2</v>
      </c>
      <c r="E107" s="4">
        <f t="shared" si="35"/>
        <v>1.8604651162790731</v>
      </c>
      <c r="F107" s="4">
        <f t="shared" si="35"/>
        <v>-1.713953488372093</v>
      </c>
      <c r="G107" s="4">
        <f t="shared" si="35"/>
        <v>0.74418604651162745</v>
      </c>
      <c r="H107" s="4">
        <f t="shared" si="35"/>
        <v>1.3953488372093021</v>
      </c>
      <c r="I107" s="4">
        <f t="shared" si="35"/>
        <v>-39.418604651162795</v>
      </c>
      <c r="K107" s="4">
        <v>-0.21395348837209305</v>
      </c>
      <c r="L107" s="4">
        <v>0.28604651162790695</v>
      </c>
      <c r="M107" s="4">
        <v>-1.713953488372093</v>
      </c>
      <c r="N107" s="4">
        <v>-1.713953488372093</v>
      </c>
      <c r="O107" s="4">
        <v>-1.713953488372093</v>
      </c>
      <c r="P107" s="4">
        <v>-0.21395348837209305</v>
      </c>
      <c r="Q107" s="4">
        <v>-1.713953488372093</v>
      </c>
      <c r="R107" s="4">
        <v>-1.713953488372093</v>
      </c>
      <c r="S107" s="4">
        <v>0.28604651162790695</v>
      </c>
      <c r="T107" s="4">
        <v>-0.21395348837209305</v>
      </c>
      <c r="U107" s="4">
        <v>0.78604651162790695</v>
      </c>
      <c r="V107" s="4">
        <v>-1.713953488372093</v>
      </c>
      <c r="W107" s="4">
        <v>2.286046511627907</v>
      </c>
      <c r="X107" s="4">
        <v>1.286046511627907</v>
      </c>
      <c r="Y107" s="4">
        <v>-1.713953488372093</v>
      </c>
      <c r="Z107" s="4">
        <v>1.286046511627907</v>
      </c>
      <c r="AA107" s="4">
        <v>-0.71395348837209305</v>
      </c>
    </row>
    <row r="108" spans="1:30" ht="15.75" thickBot="1" x14ac:dyDescent="0.3">
      <c r="B108" s="4">
        <f t="shared" ref="B108:I108" si="36">C10-C$51</f>
        <v>2.0930232558139465</v>
      </c>
      <c r="C108" s="4">
        <f t="shared" si="36"/>
        <v>0.53488372093023262</v>
      </c>
      <c r="D108" s="4">
        <f t="shared" si="36"/>
        <v>2.3255813953488413E-2</v>
      </c>
      <c r="E108" s="4">
        <f t="shared" si="36"/>
        <v>71.860465116279073</v>
      </c>
      <c r="F108" s="4">
        <f t="shared" si="36"/>
        <v>-0.21395348837209305</v>
      </c>
      <c r="G108" s="4">
        <f t="shared" si="36"/>
        <v>-2.7558139534883725</v>
      </c>
      <c r="H108" s="4">
        <f t="shared" si="36"/>
        <v>2.3953488372093021</v>
      </c>
      <c r="I108" s="4">
        <f t="shared" si="36"/>
        <v>5.581395348837205</v>
      </c>
      <c r="K108" s="4">
        <v>-3.7558139534883725</v>
      </c>
      <c r="L108" s="4">
        <v>2.7441860465116275</v>
      </c>
      <c r="M108" s="4">
        <v>-2.2558139534883725</v>
      </c>
      <c r="N108" s="4">
        <v>-2.2558139534883725</v>
      </c>
      <c r="O108" s="4">
        <v>0.74418604651162745</v>
      </c>
      <c r="P108" s="4">
        <v>-2.7558139534883725</v>
      </c>
      <c r="Q108" s="4">
        <v>6.7441860465116275</v>
      </c>
      <c r="R108" s="4">
        <v>-2.2558139534883725</v>
      </c>
      <c r="S108" s="4">
        <v>0.74418604651162745</v>
      </c>
      <c r="T108" s="4">
        <v>-0.75581395348837255</v>
      </c>
      <c r="U108" s="4">
        <v>-3.7558139534883725</v>
      </c>
      <c r="V108" s="4">
        <v>6.7441860465116275</v>
      </c>
      <c r="W108" s="4">
        <v>0.74418604651162745</v>
      </c>
      <c r="X108" s="4">
        <v>1.7441860465116275</v>
      </c>
      <c r="Y108" s="4">
        <v>-1.2558139534883725</v>
      </c>
      <c r="Z108" s="4">
        <v>2.7441860465116275</v>
      </c>
      <c r="AA108" s="4">
        <v>1.7441860465116275</v>
      </c>
    </row>
    <row r="109" spans="1:30" ht="15.75" thickBot="1" x14ac:dyDescent="0.3">
      <c r="B109" s="4">
        <f t="shared" ref="B109:I109" si="37">C11-C$51</f>
        <v>2.0930232558139465</v>
      </c>
      <c r="C109" s="4">
        <f t="shared" si="37"/>
        <v>-0.46511627906976738</v>
      </c>
      <c r="D109" s="4">
        <f t="shared" si="37"/>
        <v>2.3255813953488413E-2</v>
      </c>
      <c r="E109" s="4">
        <f t="shared" si="37"/>
        <v>81.860465116279073</v>
      </c>
      <c r="F109" s="4">
        <f t="shared" si="37"/>
        <v>-1.713953488372093</v>
      </c>
      <c r="G109" s="4">
        <f t="shared" si="37"/>
        <v>6.7441860465116275</v>
      </c>
      <c r="H109" s="4">
        <f t="shared" si="37"/>
        <v>-4.6046511627906979</v>
      </c>
      <c r="I109" s="4">
        <f t="shared" si="37"/>
        <v>-44.418604651162795</v>
      </c>
      <c r="K109" s="4">
        <v>2.3953488372093021</v>
      </c>
      <c r="L109" s="4">
        <v>-6.6046511627906979</v>
      </c>
      <c r="M109" s="4">
        <v>5.3953488372093021</v>
      </c>
      <c r="N109" s="4">
        <v>5.3953488372093021</v>
      </c>
      <c r="O109" s="4">
        <v>1.3953488372093021</v>
      </c>
      <c r="P109" s="4">
        <v>2.3953488372093021</v>
      </c>
      <c r="Q109" s="4">
        <v>-4.6046511627906979</v>
      </c>
      <c r="R109" s="4">
        <v>4.3953488372093021</v>
      </c>
      <c r="S109" s="4">
        <v>-1.6046511627906979</v>
      </c>
      <c r="T109" s="4">
        <v>2.3953488372093021</v>
      </c>
      <c r="U109" s="4">
        <v>0.39534883720930214</v>
      </c>
      <c r="V109" s="4">
        <v>-4.6046511627906979</v>
      </c>
      <c r="W109" s="4">
        <v>6.3953488372093021</v>
      </c>
      <c r="X109" s="4">
        <v>-4.6046511627906979</v>
      </c>
      <c r="Y109" s="4">
        <v>4.3953488372093021</v>
      </c>
      <c r="Z109" s="4">
        <v>-4.6046511627906979</v>
      </c>
      <c r="AA109" s="4">
        <v>0.39534883720930214</v>
      </c>
    </row>
    <row r="110" spans="1:30" ht="15.75" thickBot="1" x14ac:dyDescent="0.3">
      <c r="B110" s="4">
        <f t="shared" ref="B110:I110" si="38">C12-C$51</f>
        <v>2.0930232558139465</v>
      </c>
      <c r="C110" s="4">
        <f t="shared" si="38"/>
        <v>-0.46511627906976738</v>
      </c>
      <c r="D110" s="4">
        <f t="shared" si="38"/>
        <v>2.3255813953488413E-2</v>
      </c>
      <c r="E110" s="4">
        <f t="shared" si="38"/>
        <v>1.8604651162790731</v>
      </c>
      <c r="F110" s="4">
        <f t="shared" si="38"/>
        <v>-1.713953488372093</v>
      </c>
      <c r="G110" s="4">
        <f t="shared" si="38"/>
        <v>-2.2558139534883725</v>
      </c>
      <c r="H110" s="4">
        <f t="shared" si="38"/>
        <v>4.3953488372093021</v>
      </c>
      <c r="I110" s="4">
        <f t="shared" si="38"/>
        <v>-29.418604651162795</v>
      </c>
      <c r="K110" s="4">
        <v>-14.418604651162795</v>
      </c>
      <c r="L110" s="4">
        <v>20.581395348837205</v>
      </c>
      <c r="M110" s="4">
        <v>-29.418604651162795</v>
      </c>
      <c r="N110" s="4">
        <v>-19.418604651162795</v>
      </c>
      <c r="O110" s="4">
        <v>-39.418604651162795</v>
      </c>
      <c r="P110" s="4">
        <v>5.581395348837205</v>
      </c>
      <c r="Q110" s="4">
        <v>-44.418604651162795</v>
      </c>
      <c r="R110" s="4">
        <v>-29.418604651162795</v>
      </c>
      <c r="S110" s="4">
        <v>5.581395348837205</v>
      </c>
      <c r="T110" s="4">
        <v>35.581395348837205</v>
      </c>
      <c r="U110" s="4">
        <v>55.581395348837205</v>
      </c>
      <c r="V110" s="4">
        <v>-49.418604651162795</v>
      </c>
      <c r="W110" s="4">
        <v>145.58139534883719</v>
      </c>
      <c r="X110" s="4">
        <v>25.581395348837205</v>
      </c>
      <c r="Y110" s="4">
        <v>-59.418604651162795</v>
      </c>
      <c r="Z110" s="4">
        <v>25.581395348837205</v>
      </c>
      <c r="AA110" s="4">
        <v>-24.418604651162795</v>
      </c>
    </row>
    <row r="111" spans="1:30" ht="15.75" thickBot="1" x14ac:dyDescent="0.3">
      <c r="B111" s="4">
        <f t="shared" ref="B111:I111" si="39">C13-C$51</f>
        <v>-7.9069767441860535</v>
      </c>
      <c r="C111" s="4">
        <f t="shared" si="39"/>
        <v>-0.46511627906976738</v>
      </c>
      <c r="D111" s="4">
        <f t="shared" si="39"/>
        <v>2.3255813953488413E-2</v>
      </c>
      <c r="E111" s="4">
        <f t="shared" si="39"/>
        <v>41.860465116279073</v>
      </c>
      <c r="F111" s="4">
        <f t="shared" si="39"/>
        <v>0.28604651162790695</v>
      </c>
      <c r="G111" s="4">
        <f t="shared" si="39"/>
        <v>0.74418604651162745</v>
      </c>
      <c r="H111" s="4">
        <f t="shared" si="39"/>
        <v>-1.6046511627906979</v>
      </c>
      <c r="I111" s="4">
        <f t="shared" si="39"/>
        <v>5.581395348837205</v>
      </c>
      <c r="L111" s="149" t="s">
        <v>49</v>
      </c>
      <c r="M111" s="149"/>
      <c r="N111" s="149"/>
    </row>
    <row r="112" spans="1:30" ht="15.75" thickBot="1" x14ac:dyDescent="0.3">
      <c r="B112" s="4">
        <f t="shared" ref="B112:I112" si="40">C14-C$51</f>
        <v>22.093023255813947</v>
      </c>
      <c r="C112" s="4">
        <f t="shared" si="40"/>
        <v>0.53488372093023262</v>
      </c>
      <c r="D112" s="4">
        <f t="shared" si="40"/>
        <v>1.0232558139534884</v>
      </c>
      <c r="E112" s="4">
        <f t="shared" si="40"/>
        <v>-8.1395348837209269</v>
      </c>
      <c r="F112" s="4">
        <f t="shared" si="40"/>
        <v>-0.21395348837209305</v>
      </c>
      <c r="G112" s="4">
        <f t="shared" si="40"/>
        <v>-0.75581395348837255</v>
      </c>
      <c r="H112" s="4">
        <f t="shared" si="40"/>
        <v>2.3953488372093021</v>
      </c>
      <c r="I112" s="4">
        <f t="shared" si="40"/>
        <v>35.581395348837205</v>
      </c>
      <c r="K112" s="4">
        <f t="array" ref="K112:AD119">TRANSPOSE(B121:I140)</f>
        <v>-37.906976744186053</v>
      </c>
      <c r="L112" s="4">
        <v>2.0930232558139465</v>
      </c>
      <c r="M112" s="4">
        <v>-7.9069767441860535</v>
      </c>
      <c r="N112" s="4">
        <v>2.0930232558139465</v>
      </c>
      <c r="O112" s="4">
        <v>2.0930232558139465</v>
      </c>
      <c r="P112" s="4">
        <v>2.0930232558139465</v>
      </c>
      <c r="Q112" s="4">
        <v>2.0930232558139465</v>
      </c>
      <c r="R112" s="4">
        <v>2.0930232558139465</v>
      </c>
      <c r="S112" s="4">
        <v>-7.9069767441860535</v>
      </c>
      <c r="T112" s="4">
        <v>12.093023255813947</v>
      </c>
      <c r="U112" s="4">
        <v>2.0930232558139465</v>
      </c>
      <c r="V112" s="4">
        <v>52.093023255813947</v>
      </c>
      <c r="W112" s="4">
        <v>12.093023255813947</v>
      </c>
      <c r="X112" s="4">
        <v>32.093023255813947</v>
      </c>
      <c r="Y112" s="4">
        <v>-17.906976744186053</v>
      </c>
      <c r="Z112" s="4">
        <v>-7.9069767441860535</v>
      </c>
      <c r="AA112" s="4">
        <v>12.093023255813947</v>
      </c>
      <c r="AB112" s="4">
        <v>2.0930232558139465</v>
      </c>
      <c r="AC112" s="4">
        <v>2.0930232558139465</v>
      </c>
      <c r="AD112" s="4">
        <v>2.0930232558139465</v>
      </c>
    </row>
    <row r="113" spans="2:30" ht="15.75" thickBot="1" x14ac:dyDescent="0.3">
      <c r="B113" s="4">
        <f t="shared" ref="B113:I113" si="41">C15-C$51</f>
        <v>-7.9069767441860535</v>
      </c>
      <c r="C113" s="4">
        <f t="shared" si="41"/>
        <v>0.53488372093023262</v>
      </c>
      <c r="D113" s="4">
        <f t="shared" si="41"/>
        <v>1.0232558139534884</v>
      </c>
      <c r="E113" s="4">
        <f t="shared" si="41"/>
        <v>-38.139534883720927</v>
      </c>
      <c r="F113" s="4">
        <f t="shared" si="41"/>
        <v>0.78604651162790695</v>
      </c>
      <c r="G113" s="4">
        <f t="shared" si="41"/>
        <v>-3.7558139534883725</v>
      </c>
      <c r="H113" s="4">
        <f t="shared" si="41"/>
        <v>0.39534883720930214</v>
      </c>
      <c r="I113" s="4">
        <f t="shared" si="41"/>
        <v>55.581395348837205</v>
      </c>
      <c r="K113" s="4">
        <v>1.5348837209302326</v>
      </c>
      <c r="L113" s="4">
        <v>-0.46511627906976738</v>
      </c>
      <c r="M113" s="4">
        <v>-0.46511627906976738</v>
      </c>
      <c r="N113" s="4">
        <v>-1.4651162790697674</v>
      </c>
      <c r="O113" s="4">
        <v>0.53488372093023262</v>
      </c>
      <c r="P113" s="4">
        <v>-0.46511627906976738</v>
      </c>
      <c r="Q113" s="4">
        <v>-0.46511627906976738</v>
      </c>
      <c r="R113" s="4">
        <v>-1.4651162790697674</v>
      </c>
      <c r="S113" s="4">
        <v>0.53488372093023262</v>
      </c>
      <c r="T113" s="4">
        <v>0.53488372093023262</v>
      </c>
      <c r="U113" s="4">
        <v>-0.46511627906976738</v>
      </c>
      <c r="V113" s="4">
        <v>0.53488372093023262</v>
      </c>
      <c r="W113" s="4">
        <v>-0.46511627906976738</v>
      </c>
      <c r="X113" s="4">
        <v>0.53488372093023262</v>
      </c>
      <c r="Y113" s="4">
        <v>0.53488372093023262</v>
      </c>
      <c r="Z113" s="4">
        <v>0.53488372093023262</v>
      </c>
      <c r="AA113" s="4">
        <v>0.53488372093023262</v>
      </c>
      <c r="AB113" s="4">
        <v>-0.46511627906976738</v>
      </c>
      <c r="AC113" s="4">
        <v>-0.46511627906976738</v>
      </c>
      <c r="AD113" s="4">
        <v>3.5348837209302326</v>
      </c>
    </row>
    <row r="114" spans="2:30" ht="15.75" thickBot="1" x14ac:dyDescent="0.3">
      <c r="B114" s="4">
        <f t="shared" ref="B114:I114" si="42">C16-C$51</f>
        <v>2.0930232558139465</v>
      </c>
      <c r="C114" s="4">
        <f t="shared" si="42"/>
        <v>-0.46511627906976738</v>
      </c>
      <c r="D114" s="4">
        <f t="shared" si="42"/>
        <v>2.3255813953488413E-2</v>
      </c>
      <c r="E114" s="4">
        <f t="shared" si="42"/>
        <v>21.860465116279073</v>
      </c>
      <c r="F114" s="4">
        <f t="shared" si="42"/>
        <v>-1.713953488372093</v>
      </c>
      <c r="G114" s="4">
        <f t="shared" si="42"/>
        <v>6.7441860465116275</v>
      </c>
      <c r="H114" s="4">
        <f t="shared" si="42"/>
        <v>-4.6046511627906979</v>
      </c>
      <c r="I114" s="4">
        <f t="shared" si="42"/>
        <v>-49.418604651162795</v>
      </c>
      <c r="K114" s="4">
        <v>2.3255813953488413E-2</v>
      </c>
      <c r="L114" s="4">
        <v>-0.97674418604651159</v>
      </c>
      <c r="M114" s="4">
        <v>-0.97674418604651159</v>
      </c>
      <c r="N114" s="4">
        <v>-0.97674418604651159</v>
      </c>
      <c r="O114" s="4">
        <v>2.0232558139534884</v>
      </c>
      <c r="P114" s="4">
        <v>-0.97674418604651159</v>
      </c>
      <c r="Q114" s="4">
        <v>2.3255813953488413E-2</v>
      </c>
      <c r="R114" s="4">
        <v>-0.97674418604651159</v>
      </c>
      <c r="S114" s="4">
        <v>-0.97674418604651159</v>
      </c>
      <c r="T114" s="4">
        <v>-0.97674418604651159</v>
      </c>
      <c r="U114" s="4">
        <v>2.3255813953488413E-2</v>
      </c>
      <c r="V114" s="4">
        <v>1.0232558139534884</v>
      </c>
      <c r="W114" s="4">
        <v>2.3255813953488413E-2</v>
      </c>
      <c r="X114" s="4">
        <v>1.0232558139534884</v>
      </c>
      <c r="Y114" s="4">
        <v>-0.97674418604651159</v>
      </c>
      <c r="Z114" s="4">
        <v>-0.97674418604651159</v>
      </c>
      <c r="AA114" s="4">
        <v>2.3255813953488413E-2</v>
      </c>
      <c r="AB114" s="4">
        <v>-0.97674418604651159</v>
      </c>
      <c r="AC114" s="4">
        <v>2.3255813953488413E-2</v>
      </c>
      <c r="AD114" s="4">
        <v>-0.97674418604651159</v>
      </c>
    </row>
    <row r="115" spans="2:30" ht="15.75" thickBot="1" x14ac:dyDescent="0.3">
      <c r="B115" s="4">
        <f t="shared" ref="B115:I115" si="43">C17-C$51</f>
        <v>32.093023255813947</v>
      </c>
      <c r="C115" s="4">
        <f t="shared" si="43"/>
        <v>0.53488372093023262</v>
      </c>
      <c r="D115" s="4">
        <f t="shared" si="43"/>
        <v>2.3255813953488413E-2</v>
      </c>
      <c r="E115" s="4">
        <f t="shared" si="43"/>
        <v>11.860465116279073</v>
      </c>
      <c r="F115" s="4">
        <f t="shared" si="43"/>
        <v>2.286046511627907</v>
      </c>
      <c r="G115" s="4">
        <f t="shared" si="43"/>
        <v>0.74418604651162745</v>
      </c>
      <c r="H115" s="4">
        <f t="shared" si="43"/>
        <v>6.3953488372093021</v>
      </c>
      <c r="I115" s="4">
        <f t="shared" si="43"/>
        <v>145.58139534883719</v>
      </c>
      <c r="K115" s="4">
        <v>81.860465116279073</v>
      </c>
      <c r="L115" s="4">
        <v>-53.139534883720927</v>
      </c>
      <c r="M115" s="4">
        <v>111.86046511627907</v>
      </c>
      <c r="N115" s="4">
        <v>-88.139534883720927</v>
      </c>
      <c r="O115" s="4">
        <v>-38.139534883720927</v>
      </c>
      <c r="P115" s="4">
        <v>41.860465116279073</v>
      </c>
      <c r="Q115" s="4">
        <v>-53.139534883720927</v>
      </c>
      <c r="R115" s="4">
        <v>21.860465116279073</v>
      </c>
      <c r="S115" s="4">
        <v>-178.13953488372093</v>
      </c>
      <c r="T115" s="4">
        <v>61.860465116279073</v>
      </c>
      <c r="U115" s="4">
        <v>-8.1395348837209269</v>
      </c>
      <c r="V115" s="4">
        <v>-28.139534883720927</v>
      </c>
      <c r="W115" s="4">
        <v>11.860465116279073</v>
      </c>
      <c r="X115" s="4">
        <v>41.860465116279073</v>
      </c>
      <c r="Y115" s="4">
        <v>-8.1395348837209269</v>
      </c>
      <c r="Z115" s="4">
        <v>141.86046511627907</v>
      </c>
      <c r="AA115" s="4">
        <v>31.860465116279073</v>
      </c>
      <c r="AB115" s="4">
        <v>111.86046511627907</v>
      </c>
      <c r="AC115" s="4">
        <v>-108.13953488372093</v>
      </c>
      <c r="AD115" s="4">
        <v>51.860465116279073</v>
      </c>
    </row>
    <row r="116" spans="2:30" ht="15.75" thickBot="1" x14ac:dyDescent="0.3">
      <c r="B116" s="4">
        <f t="shared" ref="B116:I116" si="44">C18-C$51</f>
        <v>-7.9069767441860535</v>
      </c>
      <c r="C116" s="4">
        <f t="shared" si="44"/>
        <v>0.53488372093023262</v>
      </c>
      <c r="D116" s="4">
        <f t="shared" si="44"/>
        <v>2.3255813953488413E-2</v>
      </c>
      <c r="E116" s="4">
        <f t="shared" si="44"/>
        <v>21.860465116279073</v>
      </c>
      <c r="F116" s="4">
        <f t="shared" si="44"/>
        <v>1.286046511627907</v>
      </c>
      <c r="G116" s="4">
        <f t="shared" si="44"/>
        <v>1.7441860465116275</v>
      </c>
      <c r="H116" s="4">
        <f t="shared" si="44"/>
        <v>-4.6046511627906979</v>
      </c>
      <c r="I116" s="4">
        <f t="shared" si="44"/>
        <v>25.581395348837205</v>
      </c>
      <c r="K116" s="4">
        <v>7.286046511627907</v>
      </c>
      <c r="L116" s="4">
        <v>-0.71395348837209305</v>
      </c>
      <c r="M116" s="4">
        <v>-0.71395348837209305</v>
      </c>
      <c r="N116" s="4">
        <v>-0.71395348837209305</v>
      </c>
      <c r="O116" s="4">
        <v>2.286046511627907</v>
      </c>
      <c r="P116" s="4">
        <v>-0.71395348837209305</v>
      </c>
      <c r="Q116" s="4">
        <v>-0.71395348837209305</v>
      </c>
      <c r="R116" s="4">
        <v>-0.71395348837209305</v>
      </c>
      <c r="S116" s="4">
        <v>1.286046511627907</v>
      </c>
      <c r="T116" s="4">
        <v>3.286046511627907</v>
      </c>
      <c r="U116" s="4">
        <v>-0.71395348837209305</v>
      </c>
      <c r="V116" s="4">
        <v>1.286046511627907</v>
      </c>
      <c r="W116" s="4">
        <v>-1.713953488372093</v>
      </c>
      <c r="X116" s="4">
        <v>1.286046511627907</v>
      </c>
      <c r="Y116" s="4">
        <v>1.286046511627907</v>
      </c>
      <c r="Z116" s="4">
        <v>-0.71395348837209305</v>
      </c>
      <c r="AA116" s="4">
        <v>3.286046511627907</v>
      </c>
      <c r="AB116" s="4">
        <v>-1.713953488372093</v>
      </c>
      <c r="AC116" s="4">
        <v>-0.71395348837209305</v>
      </c>
      <c r="AD116" s="4">
        <v>-0.71395348837209305</v>
      </c>
    </row>
    <row r="117" spans="2:30" ht="15.75" thickBot="1" x14ac:dyDescent="0.3">
      <c r="B117" s="4">
        <f t="shared" ref="B117:I117" si="45">C19-C$51</f>
        <v>2.0930232558139465</v>
      </c>
      <c r="C117" s="4">
        <f t="shared" si="45"/>
        <v>-1.4651162790697674</v>
      </c>
      <c r="D117" s="4">
        <f t="shared" si="45"/>
        <v>2.3255813953488413E-2</v>
      </c>
      <c r="E117" s="4">
        <f t="shared" si="45"/>
        <v>-38.139534883720927</v>
      </c>
      <c r="F117" s="4">
        <f t="shared" si="45"/>
        <v>-1.713953488372093</v>
      </c>
      <c r="G117" s="4">
        <f t="shared" si="45"/>
        <v>-1.2558139534883725</v>
      </c>
      <c r="H117" s="4">
        <f t="shared" si="45"/>
        <v>4.3953488372093021</v>
      </c>
      <c r="I117" s="4">
        <f t="shared" si="45"/>
        <v>-59.418604651162795</v>
      </c>
      <c r="K117" s="4">
        <v>-7.2558139534883725</v>
      </c>
      <c r="L117" s="4">
        <v>-3.2558139534883725</v>
      </c>
      <c r="M117" s="4">
        <v>6.7441860465116275</v>
      </c>
      <c r="N117" s="4">
        <v>-1.2558139534883725</v>
      </c>
      <c r="O117" s="4">
        <v>-4.2558139534883725</v>
      </c>
      <c r="P117" s="4">
        <v>6.7441860465116275</v>
      </c>
      <c r="Q117" s="4">
        <v>-3.2558139534883725</v>
      </c>
      <c r="R117" s="4">
        <v>-0.25581395348837255</v>
      </c>
      <c r="S117" s="4">
        <v>-0.25581395348837255</v>
      </c>
      <c r="T117" s="4">
        <v>-0.25581395348837255</v>
      </c>
      <c r="U117" s="4">
        <v>2.7441860465116275</v>
      </c>
      <c r="V117" s="4">
        <v>2.7441860465116275</v>
      </c>
      <c r="W117" s="4">
        <v>0.74418604651162745</v>
      </c>
      <c r="X117" s="4">
        <v>6.7441860465116275</v>
      </c>
      <c r="Y117" s="4">
        <v>3.7441860465116275</v>
      </c>
      <c r="Z117" s="4">
        <v>5.7441860465116275</v>
      </c>
      <c r="AA117" s="4">
        <v>-0.25581395348837255</v>
      </c>
      <c r="AB117" s="4">
        <v>7.7441860465116275</v>
      </c>
      <c r="AC117" s="4">
        <v>-5.2558139534883725</v>
      </c>
      <c r="AD117" s="4">
        <v>1.7441860465116275</v>
      </c>
    </row>
    <row r="118" spans="2:30" ht="15.75" thickBot="1" x14ac:dyDescent="0.3">
      <c r="B118" s="4">
        <f t="shared" ref="B118:I118" si="46">C20-C$51</f>
        <v>-7.9069767441860535</v>
      </c>
      <c r="C118" s="4">
        <f t="shared" si="46"/>
        <v>0.53488372093023262</v>
      </c>
      <c r="D118" s="4">
        <f t="shared" si="46"/>
        <v>2.3255813953488413E-2</v>
      </c>
      <c r="E118" s="4">
        <f t="shared" si="46"/>
        <v>21.860465116279073</v>
      </c>
      <c r="F118" s="4">
        <f t="shared" si="46"/>
        <v>1.286046511627907</v>
      </c>
      <c r="G118" s="4">
        <f t="shared" si="46"/>
        <v>2.7441860465116275</v>
      </c>
      <c r="H118" s="4">
        <f t="shared" si="46"/>
        <v>-4.6046511627906979</v>
      </c>
      <c r="I118" s="4">
        <f t="shared" si="46"/>
        <v>25.581395348837205</v>
      </c>
      <c r="K118" s="4">
        <v>-2.6046511627906979</v>
      </c>
      <c r="L118" s="4">
        <v>6.3953488372093021</v>
      </c>
      <c r="M118" s="4">
        <v>-5.6046511627906979</v>
      </c>
      <c r="N118" s="4">
        <v>4.3953488372093021</v>
      </c>
      <c r="O118" s="4">
        <v>-0.60465116279069786</v>
      </c>
      <c r="P118" s="4">
        <v>-4.6046511627906979</v>
      </c>
      <c r="Q118" s="4">
        <v>5.3953488372093021</v>
      </c>
      <c r="R118" s="4">
        <v>3.3953488372093021</v>
      </c>
      <c r="S118" s="4">
        <v>-0.60465116279069786</v>
      </c>
      <c r="T118" s="4">
        <v>4.3953488372093021</v>
      </c>
      <c r="U118" s="4">
        <v>-1.6046511627906979</v>
      </c>
      <c r="V118" s="4">
        <v>5.3953488372093021</v>
      </c>
      <c r="W118" s="4">
        <v>1.3953488372093021</v>
      </c>
      <c r="X118" s="4">
        <v>-0.60465116279069786</v>
      </c>
      <c r="Y118" s="4">
        <v>-5.6046511627906979</v>
      </c>
      <c r="Z118" s="4">
        <v>-4.6046511627906979</v>
      </c>
      <c r="AA118" s="4">
        <v>4.3953488372093021</v>
      </c>
      <c r="AB118" s="4">
        <v>-4.6046511627906979</v>
      </c>
      <c r="AC118" s="4">
        <v>7.3953488372093021</v>
      </c>
      <c r="AD118" s="4">
        <v>-4.6046511627906979</v>
      </c>
    </row>
    <row r="119" spans="2:30" ht="15.75" thickBot="1" x14ac:dyDescent="0.3">
      <c r="B119" s="4">
        <f t="shared" ref="B119:I119" si="47">C21-C$51</f>
        <v>2.0930232558139465</v>
      </c>
      <c r="C119" s="4">
        <f t="shared" si="47"/>
        <v>-0.46511627906976738</v>
      </c>
      <c r="D119" s="4">
        <f t="shared" si="47"/>
        <v>2.3255813953488413E-2</v>
      </c>
      <c r="E119" s="4">
        <f t="shared" si="47"/>
        <v>21.860465116279073</v>
      </c>
      <c r="F119" s="4">
        <f t="shared" si="47"/>
        <v>-0.71395348837209305</v>
      </c>
      <c r="G119" s="4">
        <f t="shared" si="47"/>
        <v>1.7441860465116275</v>
      </c>
      <c r="H119" s="4">
        <f t="shared" si="47"/>
        <v>0.39534883720930214</v>
      </c>
      <c r="I119" s="4">
        <f t="shared" si="47"/>
        <v>-24.418604651162795</v>
      </c>
      <c r="K119" s="4">
        <v>235.58139534883719</v>
      </c>
      <c r="L119" s="4">
        <v>-54.418604651162795</v>
      </c>
      <c r="M119" s="4">
        <v>-49.418604651162795</v>
      </c>
      <c r="N119" s="4">
        <v>-64.418604651162795</v>
      </c>
      <c r="O119" s="4">
        <v>75.581395348837205</v>
      </c>
      <c r="P119" s="4">
        <v>-54.418604651162795</v>
      </c>
      <c r="Q119" s="4">
        <v>-54.418604651162795</v>
      </c>
      <c r="R119" s="4">
        <v>-59.418604651162795</v>
      </c>
      <c r="S119" s="4">
        <v>15.581395348837205</v>
      </c>
      <c r="T119" s="4">
        <v>105.58139534883721</v>
      </c>
      <c r="U119" s="4">
        <v>-24.418604651162795</v>
      </c>
      <c r="V119" s="4">
        <v>75.581395348837205</v>
      </c>
      <c r="W119" s="4">
        <v>-44.418604651162795</v>
      </c>
      <c r="X119" s="4">
        <v>45.581395348837205</v>
      </c>
      <c r="Y119" s="4">
        <v>5.581395348837205</v>
      </c>
      <c r="Z119" s="4">
        <v>-39.418604651162795</v>
      </c>
      <c r="AA119" s="4">
        <v>155.58139534883719</v>
      </c>
      <c r="AB119" s="4">
        <v>-49.418604651162795</v>
      </c>
      <c r="AC119" s="4">
        <v>-44.418604651162795</v>
      </c>
      <c r="AD119" s="4">
        <v>-29.418604651162795</v>
      </c>
    </row>
    <row r="120" spans="2:30" ht="15.75" thickBot="1" x14ac:dyDescent="0.3">
      <c r="B120" s="239" t="s">
        <v>46</v>
      </c>
      <c r="C120" s="240"/>
      <c r="D120" s="240"/>
      <c r="E120" s="241"/>
      <c r="L120" s="229" t="s">
        <v>50</v>
      </c>
      <c r="M120" s="229"/>
      <c r="N120" s="229"/>
    </row>
    <row r="121" spans="2:30" ht="15.75" thickBot="1" x14ac:dyDescent="0.3">
      <c r="B121" s="4">
        <f t="shared" ref="B121:I121" si="48">C23-C$51</f>
        <v>-37.906976744186053</v>
      </c>
      <c r="C121" s="4">
        <f t="shared" si="48"/>
        <v>1.5348837209302326</v>
      </c>
      <c r="D121" s="4">
        <f t="shared" si="48"/>
        <v>2.3255813953488413E-2</v>
      </c>
      <c r="E121" s="4">
        <f t="shared" si="48"/>
        <v>81.860465116279073</v>
      </c>
      <c r="F121" s="4">
        <f t="shared" si="48"/>
        <v>7.286046511627907</v>
      </c>
      <c r="G121" s="4">
        <f t="shared" si="48"/>
        <v>-7.2558139534883725</v>
      </c>
      <c r="H121" s="4">
        <f t="shared" si="48"/>
        <v>-2.6046511627906979</v>
      </c>
      <c r="I121" s="4">
        <f t="shared" si="48"/>
        <v>235.58139534883719</v>
      </c>
      <c r="K121" s="4">
        <f t="array" ref="K121:P128">TRANSPOSE(B142:I147)</f>
        <v>12.093023255813947</v>
      </c>
      <c r="L121" s="4">
        <v>12.093023255813947</v>
      </c>
      <c r="M121" s="4">
        <v>-7.9069767441860535</v>
      </c>
      <c r="N121" s="4">
        <v>-57.906976744186053</v>
      </c>
      <c r="O121" s="4">
        <v>-57.906976744186053</v>
      </c>
      <c r="P121" s="4">
        <v>-7.9069767441860535</v>
      </c>
    </row>
    <row r="122" spans="2:30" ht="15.75" thickBot="1" x14ac:dyDescent="0.3">
      <c r="B122" s="4">
        <f t="shared" ref="B122:I122" si="49">C24-C$51</f>
        <v>2.0930232558139465</v>
      </c>
      <c r="C122" s="4">
        <f t="shared" si="49"/>
        <v>-0.46511627906976738</v>
      </c>
      <c r="D122" s="4">
        <f t="shared" si="49"/>
        <v>-0.97674418604651159</v>
      </c>
      <c r="E122" s="4">
        <f t="shared" si="49"/>
        <v>-53.139534883720927</v>
      </c>
      <c r="F122" s="4">
        <f t="shared" si="49"/>
        <v>-0.71395348837209305</v>
      </c>
      <c r="G122" s="4">
        <f t="shared" si="49"/>
        <v>-3.2558139534883725</v>
      </c>
      <c r="H122" s="4">
        <f t="shared" si="49"/>
        <v>6.3953488372093021</v>
      </c>
      <c r="I122" s="4">
        <f t="shared" si="49"/>
        <v>-54.418604651162795</v>
      </c>
      <c r="K122" s="4">
        <v>-1.4651162790697674</v>
      </c>
      <c r="L122" s="4">
        <v>-1.4651162790697674</v>
      </c>
      <c r="M122" s="4">
        <v>1.5348837209302326</v>
      </c>
      <c r="N122" s="4">
        <v>-1.4651162790697674</v>
      </c>
      <c r="O122" s="4">
        <v>-0.46511627906976738</v>
      </c>
      <c r="P122" s="4">
        <v>2.5348837209302326</v>
      </c>
    </row>
    <row r="123" spans="2:30" ht="15.75" thickBot="1" x14ac:dyDescent="0.3">
      <c r="B123" s="4">
        <f t="shared" ref="B123:I123" si="50">C25-C$51</f>
        <v>-7.9069767441860535</v>
      </c>
      <c r="C123" s="4">
        <f t="shared" si="50"/>
        <v>-0.46511627906976738</v>
      </c>
      <c r="D123" s="4">
        <f t="shared" si="50"/>
        <v>-0.97674418604651159</v>
      </c>
      <c r="E123" s="4">
        <f t="shared" si="50"/>
        <v>111.86046511627907</v>
      </c>
      <c r="F123" s="4">
        <f t="shared" si="50"/>
        <v>-0.71395348837209305</v>
      </c>
      <c r="G123" s="4">
        <f t="shared" si="50"/>
        <v>6.7441860465116275</v>
      </c>
      <c r="H123" s="4">
        <f t="shared" si="50"/>
        <v>-5.6046511627906979</v>
      </c>
      <c r="I123" s="4">
        <f t="shared" si="50"/>
        <v>-49.418604651162795</v>
      </c>
      <c r="K123" s="4">
        <v>1.0232558139534884</v>
      </c>
      <c r="L123" s="4">
        <v>1.0232558139534884</v>
      </c>
      <c r="M123" s="4">
        <v>1.0232558139534884</v>
      </c>
      <c r="N123" s="4">
        <v>-0.97674418604651159</v>
      </c>
      <c r="O123" s="4">
        <v>-0.97674418604651159</v>
      </c>
      <c r="P123" s="4">
        <v>1.0232558139534884</v>
      </c>
    </row>
    <row r="124" spans="2:30" ht="15.75" thickBot="1" x14ac:dyDescent="0.3">
      <c r="B124" s="4">
        <f t="shared" ref="B124:I124" si="51">C26-C$51</f>
        <v>2.0930232558139465</v>
      </c>
      <c r="C124" s="4">
        <f t="shared" si="51"/>
        <v>-1.4651162790697674</v>
      </c>
      <c r="D124" s="4">
        <f t="shared" si="51"/>
        <v>-0.97674418604651159</v>
      </c>
      <c r="E124" s="4">
        <f t="shared" si="51"/>
        <v>-88.139534883720927</v>
      </c>
      <c r="F124" s="4">
        <f t="shared" si="51"/>
        <v>-0.71395348837209305</v>
      </c>
      <c r="G124" s="4">
        <f t="shared" si="51"/>
        <v>-1.2558139534883725</v>
      </c>
      <c r="H124" s="4">
        <f t="shared" si="51"/>
        <v>4.3953488372093021</v>
      </c>
      <c r="I124" s="4">
        <f t="shared" si="51"/>
        <v>-64.418604651162795</v>
      </c>
      <c r="K124" s="4">
        <v>41.860465116279073</v>
      </c>
      <c r="L124" s="4">
        <v>41.860465116279073</v>
      </c>
      <c r="M124" s="4">
        <v>-28.139534883720927</v>
      </c>
      <c r="N124" s="4">
        <v>-178.13953488372093</v>
      </c>
      <c r="O124" s="4">
        <v>-178.13953488372093</v>
      </c>
      <c r="P124" s="4">
        <v>-178.13953488372093</v>
      </c>
    </row>
    <row r="125" spans="2:30" ht="15.75" thickBot="1" x14ac:dyDescent="0.3">
      <c r="B125" s="4">
        <f t="shared" ref="B125:I125" si="52">C27-C$51</f>
        <v>2.0930232558139465</v>
      </c>
      <c r="C125" s="4">
        <f t="shared" si="52"/>
        <v>0.53488372093023262</v>
      </c>
      <c r="D125" s="4">
        <f t="shared" si="52"/>
        <v>2.0232558139534884</v>
      </c>
      <c r="E125" s="4">
        <f t="shared" si="52"/>
        <v>-38.139534883720927</v>
      </c>
      <c r="F125" s="4">
        <f t="shared" si="52"/>
        <v>2.286046511627907</v>
      </c>
      <c r="G125" s="4">
        <f t="shared" si="52"/>
        <v>-4.2558139534883725</v>
      </c>
      <c r="H125" s="4">
        <f t="shared" si="52"/>
        <v>-0.60465116279069786</v>
      </c>
      <c r="I125" s="4">
        <f t="shared" si="52"/>
        <v>75.581395348837205</v>
      </c>
      <c r="K125" s="4">
        <v>-1.713953488372093</v>
      </c>
      <c r="L125" s="4">
        <v>-0.71395348837209305</v>
      </c>
      <c r="M125" s="4">
        <v>0.28604651162790695</v>
      </c>
      <c r="N125" s="4">
        <v>-1.713953488372093</v>
      </c>
      <c r="O125" s="4">
        <v>-0.71395348837209305</v>
      </c>
      <c r="P125" s="4">
        <v>0.98604651162790713</v>
      </c>
    </row>
    <row r="126" spans="2:30" ht="15.75" thickBot="1" x14ac:dyDescent="0.3">
      <c r="B126" s="4">
        <f t="shared" ref="B126:I126" si="53">C28-C$51</f>
        <v>2.0930232558139465</v>
      </c>
      <c r="C126" s="4">
        <f t="shared" si="53"/>
        <v>-0.46511627906976738</v>
      </c>
      <c r="D126" s="4">
        <f t="shared" si="53"/>
        <v>-0.97674418604651159</v>
      </c>
      <c r="E126" s="4">
        <f t="shared" si="53"/>
        <v>41.860465116279073</v>
      </c>
      <c r="F126" s="4">
        <f t="shared" si="53"/>
        <v>-0.71395348837209305</v>
      </c>
      <c r="G126" s="4">
        <f t="shared" si="53"/>
        <v>6.7441860465116275</v>
      </c>
      <c r="H126" s="4">
        <f t="shared" si="53"/>
        <v>-4.6046511627906979</v>
      </c>
      <c r="I126" s="4">
        <f t="shared" si="53"/>
        <v>-54.418604651162795</v>
      </c>
      <c r="K126" s="4">
        <v>-2.2558139534883725</v>
      </c>
      <c r="L126" s="4">
        <v>-2.2558139534883725</v>
      </c>
      <c r="M126" s="4">
        <v>-2.2558139534883725</v>
      </c>
      <c r="N126" s="4">
        <v>-1.2558139534883725</v>
      </c>
      <c r="O126" s="4">
        <v>-4.2558139534883725</v>
      </c>
      <c r="P126" s="4">
        <v>-13.255813953488373</v>
      </c>
    </row>
    <row r="127" spans="2:30" ht="15.75" thickBot="1" x14ac:dyDescent="0.3">
      <c r="B127" s="4">
        <f t="shared" ref="B127:I127" si="54">C29-C$51</f>
        <v>2.0930232558139465</v>
      </c>
      <c r="C127" s="4">
        <f t="shared" si="54"/>
        <v>-0.46511627906976738</v>
      </c>
      <c r="D127" s="4">
        <f t="shared" si="54"/>
        <v>2.3255813953488413E-2</v>
      </c>
      <c r="E127" s="4">
        <f t="shared" si="54"/>
        <v>-53.139534883720927</v>
      </c>
      <c r="F127" s="4">
        <f t="shared" si="54"/>
        <v>-0.71395348837209305</v>
      </c>
      <c r="G127" s="4">
        <f t="shared" si="54"/>
        <v>-3.2558139534883725</v>
      </c>
      <c r="H127" s="4">
        <f t="shared" si="54"/>
        <v>5.3953488372093021</v>
      </c>
      <c r="I127" s="4">
        <f t="shared" si="54"/>
        <v>-54.418604651162795</v>
      </c>
      <c r="K127" s="4">
        <v>4.3953488372093021</v>
      </c>
      <c r="L127" s="4">
        <v>3.3953488372093021</v>
      </c>
      <c r="M127" s="4">
        <v>-1.6046511627906979</v>
      </c>
      <c r="N127" s="4">
        <v>-7.6046511627906979</v>
      </c>
      <c r="O127" s="4">
        <v>-7.6046511627906979</v>
      </c>
      <c r="P127" s="4">
        <v>-6.6046511627906979</v>
      </c>
    </row>
    <row r="128" spans="2:30" ht="15.75" thickBot="1" x14ac:dyDescent="0.3">
      <c r="B128" s="4">
        <f t="shared" ref="B128:I128" si="55">C30-C$51</f>
        <v>2.0930232558139465</v>
      </c>
      <c r="C128" s="4">
        <f t="shared" si="55"/>
        <v>-1.4651162790697674</v>
      </c>
      <c r="D128" s="4">
        <f t="shared" si="55"/>
        <v>-0.97674418604651159</v>
      </c>
      <c r="E128" s="4">
        <f t="shared" si="55"/>
        <v>21.860465116279073</v>
      </c>
      <c r="F128" s="4">
        <f t="shared" si="55"/>
        <v>-0.71395348837209305</v>
      </c>
      <c r="G128" s="4">
        <f t="shared" si="55"/>
        <v>-0.25581395348837255</v>
      </c>
      <c r="H128" s="4">
        <f t="shared" si="55"/>
        <v>3.3953488372093021</v>
      </c>
      <c r="I128" s="4">
        <f t="shared" si="55"/>
        <v>-59.418604651162795</v>
      </c>
      <c r="K128" s="4">
        <v>-49.418604651162795</v>
      </c>
      <c r="L128" s="4">
        <v>-39.418604651162795</v>
      </c>
      <c r="M128" s="4">
        <v>10.581395348837205</v>
      </c>
      <c r="N128" s="4">
        <v>-69.418604651162795</v>
      </c>
      <c r="O128" s="4">
        <v>-34.418604651162795</v>
      </c>
      <c r="P128" s="4">
        <v>25.581395348837205</v>
      </c>
    </row>
    <row r="129" spans="2:18" ht="15.75" thickBot="1" x14ac:dyDescent="0.3">
      <c r="B129" s="4">
        <f t="shared" ref="B129:I129" si="56">C31-C$51</f>
        <v>-7.9069767441860535</v>
      </c>
      <c r="C129" s="4">
        <f t="shared" si="56"/>
        <v>0.53488372093023262</v>
      </c>
      <c r="D129" s="4">
        <f t="shared" si="56"/>
        <v>-0.97674418604651159</v>
      </c>
      <c r="E129" s="4">
        <f t="shared" si="56"/>
        <v>-178.13953488372093</v>
      </c>
      <c r="F129" s="4">
        <f t="shared" si="56"/>
        <v>1.286046511627907</v>
      </c>
      <c r="G129" s="4">
        <f t="shared" si="56"/>
        <v>-0.25581395348837255</v>
      </c>
      <c r="H129" s="4">
        <f t="shared" si="56"/>
        <v>-0.60465116279069786</v>
      </c>
      <c r="I129" s="4">
        <f t="shared" si="56"/>
        <v>15.581395348837205</v>
      </c>
    </row>
    <row r="130" spans="2:18" ht="15.75" thickBot="1" x14ac:dyDescent="0.3">
      <c r="B130" s="4">
        <f t="shared" ref="B130:I130" si="57">C32-C$51</f>
        <v>12.093023255813947</v>
      </c>
      <c r="C130" s="4">
        <f t="shared" si="57"/>
        <v>0.53488372093023262</v>
      </c>
      <c r="D130" s="4">
        <f t="shared" si="57"/>
        <v>-0.97674418604651159</v>
      </c>
      <c r="E130" s="4">
        <f t="shared" si="57"/>
        <v>61.860465116279073</v>
      </c>
      <c r="F130" s="4">
        <f t="shared" si="57"/>
        <v>3.286046511627907</v>
      </c>
      <c r="G130" s="4">
        <f t="shared" si="57"/>
        <v>-0.25581395348837255</v>
      </c>
      <c r="H130" s="4">
        <f t="shared" si="57"/>
        <v>4.3953488372093021</v>
      </c>
      <c r="I130" s="4">
        <f t="shared" si="57"/>
        <v>105.58139534883721</v>
      </c>
      <c r="K130" s="21" t="s">
        <v>44</v>
      </c>
      <c r="L130" s="149" t="s">
        <v>51</v>
      </c>
      <c r="M130" s="149"/>
      <c r="N130" s="149"/>
    </row>
    <row r="131" spans="2:18" ht="15.75" thickBot="1" x14ac:dyDescent="0.3">
      <c r="B131" s="4">
        <f t="shared" ref="B131:I131" si="58">C33-C$51</f>
        <v>2.0930232558139465</v>
      </c>
      <c r="C131" s="4">
        <f t="shared" si="58"/>
        <v>-0.46511627906976738</v>
      </c>
      <c r="D131" s="4">
        <f t="shared" si="58"/>
        <v>2.3255813953488413E-2</v>
      </c>
      <c r="E131" s="4">
        <f t="shared" si="58"/>
        <v>-8.1395348837209269</v>
      </c>
      <c r="F131" s="4">
        <f t="shared" si="58"/>
        <v>-0.71395348837209305</v>
      </c>
      <c r="G131" s="4">
        <f t="shared" si="58"/>
        <v>2.7441860465116275</v>
      </c>
      <c r="H131" s="4">
        <f t="shared" si="58"/>
        <v>-1.6046511627906979</v>
      </c>
      <c r="I131" s="4">
        <f t="shared" si="58"/>
        <v>-24.418604651162795</v>
      </c>
      <c r="K131" s="4">
        <f t="array" ref="K131:R138">MMULT(K103:AA110,B103:I119)</f>
        <v>1816.3331530557052</v>
      </c>
      <c r="L131" s="4">
        <v>11.357490535424573</v>
      </c>
      <c r="M131" s="4">
        <v>19.432125473228748</v>
      </c>
      <c r="N131" s="4">
        <v>412.70957274202073</v>
      </c>
      <c r="O131" s="4">
        <v>12.922120064899993</v>
      </c>
      <c r="P131" s="4">
        <v>4.2698756084369398</v>
      </c>
      <c r="Q131" s="4">
        <v>362.20659816116802</v>
      </c>
      <c r="R131" s="4">
        <v>3976.5008112493233</v>
      </c>
    </row>
    <row r="132" spans="2:18" ht="15.75" thickBot="1" x14ac:dyDescent="0.3">
      <c r="B132" s="4">
        <f t="shared" ref="B132:I132" si="59">C34-C$51</f>
        <v>52.093023255813947</v>
      </c>
      <c r="C132" s="4">
        <f t="shared" si="59"/>
        <v>0.53488372093023262</v>
      </c>
      <c r="D132" s="4">
        <f t="shared" si="59"/>
        <v>1.0232558139534884</v>
      </c>
      <c r="E132" s="4">
        <f t="shared" si="59"/>
        <v>-28.139534883720927</v>
      </c>
      <c r="F132" s="4">
        <f t="shared" si="59"/>
        <v>1.286046511627907</v>
      </c>
      <c r="G132" s="4">
        <f t="shared" si="59"/>
        <v>2.7441860465116275</v>
      </c>
      <c r="H132" s="4">
        <f t="shared" si="59"/>
        <v>5.3953488372093021</v>
      </c>
      <c r="I132" s="4">
        <f t="shared" si="59"/>
        <v>75.581395348837205</v>
      </c>
      <c r="K132" s="4">
        <v>11.357490535424573</v>
      </c>
      <c r="L132" s="4">
        <v>24.096268253109795</v>
      </c>
      <c r="M132" s="4">
        <v>4.095186587344509</v>
      </c>
      <c r="N132" s="4">
        <v>406.9172525689562</v>
      </c>
      <c r="O132" s="4">
        <v>16.53591130340725</v>
      </c>
      <c r="P132" s="4">
        <v>11.336668469442941</v>
      </c>
      <c r="Q132" s="4">
        <v>-44.684153596538664</v>
      </c>
      <c r="R132" s="4">
        <v>518.8912925905895</v>
      </c>
    </row>
    <row r="133" spans="2:18" ht="15.75" thickBot="1" x14ac:dyDescent="0.3">
      <c r="B133" s="4">
        <f t="shared" ref="B133:I133" si="60">C35-C$51</f>
        <v>12.093023255813947</v>
      </c>
      <c r="C133" s="4">
        <f t="shared" si="60"/>
        <v>-0.46511627906976738</v>
      </c>
      <c r="D133" s="4">
        <f t="shared" si="60"/>
        <v>2.3255813953488413E-2</v>
      </c>
      <c r="E133" s="4">
        <f t="shared" si="60"/>
        <v>11.860465116279073</v>
      </c>
      <c r="F133" s="4">
        <f t="shared" si="60"/>
        <v>-1.713953488372093</v>
      </c>
      <c r="G133" s="4">
        <f t="shared" si="60"/>
        <v>0.74418604651162745</v>
      </c>
      <c r="H133" s="4">
        <f t="shared" si="60"/>
        <v>1.3953488372093021</v>
      </c>
      <c r="I133" s="4">
        <f t="shared" si="60"/>
        <v>-44.418604651162795</v>
      </c>
      <c r="K133" s="4">
        <v>19.432125473228748</v>
      </c>
      <c r="L133" s="4">
        <v>4.095186587344509</v>
      </c>
      <c r="M133" s="4">
        <v>4.1952406706327752</v>
      </c>
      <c r="N133" s="4">
        <v>75.15413737155221</v>
      </c>
      <c r="O133" s="4">
        <v>0.47820443482963715</v>
      </c>
      <c r="P133" s="4">
        <v>-5.3918334234721508</v>
      </c>
      <c r="Q133" s="4">
        <v>-1.2157923201730663</v>
      </c>
      <c r="R133" s="4">
        <v>97.555435370470491</v>
      </c>
    </row>
    <row r="134" spans="2:18" ht="15.75" thickBot="1" x14ac:dyDescent="0.3">
      <c r="B134" s="4">
        <f t="shared" ref="B134:I134" si="61">C36-C$51</f>
        <v>32.093023255813947</v>
      </c>
      <c r="C134" s="4">
        <f t="shared" si="61"/>
        <v>0.53488372093023262</v>
      </c>
      <c r="D134" s="4">
        <f t="shared" si="61"/>
        <v>1.0232558139534884</v>
      </c>
      <c r="E134" s="4">
        <f t="shared" si="61"/>
        <v>41.860465116279073</v>
      </c>
      <c r="F134" s="4">
        <f t="shared" si="61"/>
        <v>1.286046511627907</v>
      </c>
      <c r="G134" s="4">
        <f t="shared" si="61"/>
        <v>6.7441860465116275</v>
      </c>
      <c r="H134" s="4">
        <f t="shared" si="61"/>
        <v>-0.60465116279069786</v>
      </c>
      <c r="I134" s="4">
        <f t="shared" si="61"/>
        <v>45.581395348837205</v>
      </c>
      <c r="K134" s="4">
        <v>412.70957274202073</v>
      </c>
      <c r="L134" s="4">
        <v>406.9172525689562</v>
      </c>
      <c r="M134" s="4">
        <v>75.15413737155221</v>
      </c>
      <c r="N134" s="4">
        <v>31175.12168739859</v>
      </c>
      <c r="O134" s="4">
        <v>-57.464575446187155</v>
      </c>
      <c r="P134" s="4">
        <v>1163.7696051919954</v>
      </c>
      <c r="Q134" s="4">
        <v>-1395.1703623580315</v>
      </c>
      <c r="R134" s="4">
        <v>142.80692266089591</v>
      </c>
    </row>
    <row r="135" spans="2:18" ht="15.75" thickBot="1" x14ac:dyDescent="0.3">
      <c r="B135" s="4">
        <f t="shared" ref="B135:I135" si="62">C37-C$51</f>
        <v>-17.906976744186053</v>
      </c>
      <c r="C135" s="4">
        <f t="shared" si="62"/>
        <v>0.53488372093023262</v>
      </c>
      <c r="D135" s="4">
        <f t="shared" si="62"/>
        <v>-0.97674418604651159</v>
      </c>
      <c r="E135" s="4">
        <f t="shared" si="62"/>
        <v>-8.1395348837209269</v>
      </c>
      <c r="F135" s="4">
        <f t="shared" si="62"/>
        <v>1.286046511627907</v>
      </c>
      <c r="G135" s="4">
        <f t="shared" si="62"/>
        <v>3.7441860465116275</v>
      </c>
      <c r="H135" s="4">
        <f t="shared" si="62"/>
        <v>-5.6046511627906979</v>
      </c>
      <c r="I135" s="4">
        <f t="shared" si="62"/>
        <v>5.581395348837205</v>
      </c>
      <c r="K135" s="4">
        <v>12.922120064899993</v>
      </c>
      <c r="L135" s="4">
        <v>16.53591130340725</v>
      </c>
      <c r="M135" s="4">
        <v>0.47820443482963715</v>
      </c>
      <c r="N135" s="4">
        <v>-57.464575446187155</v>
      </c>
      <c r="O135" s="4">
        <v>30.52586803677664</v>
      </c>
      <c r="P135" s="4">
        <v>-4.813737155219032</v>
      </c>
      <c r="Q135" s="4">
        <v>-21.249594375338017</v>
      </c>
      <c r="R135" s="4">
        <v>925.85045970795011</v>
      </c>
    </row>
    <row r="136" spans="2:18" ht="15.75" thickBot="1" x14ac:dyDescent="0.3">
      <c r="B136" s="4">
        <f t="shared" ref="B136:I136" si="63">C38-C$51</f>
        <v>-7.9069767441860535</v>
      </c>
      <c r="C136" s="4">
        <f t="shared" si="63"/>
        <v>0.53488372093023262</v>
      </c>
      <c r="D136" s="4">
        <f t="shared" si="63"/>
        <v>-0.97674418604651159</v>
      </c>
      <c r="E136" s="4">
        <f t="shared" si="63"/>
        <v>141.86046511627907</v>
      </c>
      <c r="F136" s="4">
        <f t="shared" si="63"/>
        <v>-0.71395348837209305</v>
      </c>
      <c r="G136" s="4">
        <f t="shared" si="63"/>
        <v>5.7441860465116275</v>
      </c>
      <c r="H136" s="4">
        <f t="shared" si="63"/>
        <v>-4.6046511627906979</v>
      </c>
      <c r="I136" s="4">
        <f t="shared" si="63"/>
        <v>-39.418604651162795</v>
      </c>
      <c r="K136" s="4">
        <v>4.2698756084369398</v>
      </c>
      <c r="L136" s="4">
        <v>11.336668469442941</v>
      </c>
      <c r="M136" s="4">
        <v>-5.3918334234721508</v>
      </c>
      <c r="N136" s="4">
        <v>1163.7696051919954</v>
      </c>
      <c r="O136" s="4">
        <v>-4.813737155219032</v>
      </c>
      <c r="P136" s="4">
        <v>166.99621416982151</v>
      </c>
      <c r="Q136" s="4">
        <v>-154.27744726879396</v>
      </c>
      <c r="R136" s="4">
        <v>-366.71444023796647</v>
      </c>
    </row>
    <row r="137" spans="2:18" ht="15.75" thickBot="1" x14ac:dyDescent="0.3">
      <c r="B137" s="4">
        <f t="shared" ref="B137:I137" si="64">C39-C$51</f>
        <v>12.093023255813947</v>
      </c>
      <c r="C137" s="4">
        <f t="shared" si="64"/>
        <v>0.53488372093023262</v>
      </c>
      <c r="D137" s="4">
        <f t="shared" si="64"/>
        <v>2.3255813953488413E-2</v>
      </c>
      <c r="E137" s="4">
        <f t="shared" si="64"/>
        <v>31.860465116279073</v>
      </c>
      <c r="F137" s="4">
        <f t="shared" si="64"/>
        <v>3.286046511627907</v>
      </c>
      <c r="G137" s="4">
        <f t="shared" si="64"/>
        <v>-0.25581395348837255</v>
      </c>
      <c r="H137" s="4">
        <f t="shared" si="64"/>
        <v>4.3953488372093021</v>
      </c>
      <c r="I137" s="4">
        <f t="shared" si="64"/>
        <v>155.58139534883719</v>
      </c>
      <c r="K137" s="4">
        <v>362.20659816116802</v>
      </c>
      <c r="L137" s="4">
        <v>-44.684153596538664</v>
      </c>
      <c r="M137" s="4">
        <v>-1.2157923201730663</v>
      </c>
      <c r="N137" s="4">
        <v>-1395.1703623580315</v>
      </c>
      <c r="O137" s="4">
        <v>-21.249594375338017</v>
      </c>
      <c r="P137" s="4">
        <v>-154.27744726879396</v>
      </c>
      <c r="Q137" s="4">
        <v>288.23850730124389</v>
      </c>
      <c r="R137" s="4">
        <v>350.07030827474307</v>
      </c>
    </row>
    <row r="138" spans="2:18" ht="15.75" thickBot="1" x14ac:dyDescent="0.3">
      <c r="B138" s="4">
        <f t="shared" ref="B138:I138" si="65">C40-C$51</f>
        <v>2.0930232558139465</v>
      </c>
      <c r="C138" s="4">
        <f t="shared" si="65"/>
        <v>-0.46511627906976738</v>
      </c>
      <c r="D138" s="4">
        <f t="shared" si="65"/>
        <v>-0.97674418604651159</v>
      </c>
      <c r="E138" s="4">
        <f t="shared" si="65"/>
        <v>111.86046511627907</v>
      </c>
      <c r="F138" s="4">
        <f t="shared" si="65"/>
        <v>-1.713953488372093</v>
      </c>
      <c r="G138" s="4">
        <f t="shared" si="65"/>
        <v>7.7441860465116275</v>
      </c>
      <c r="H138" s="4">
        <f t="shared" si="65"/>
        <v>-4.6046511627906979</v>
      </c>
      <c r="I138" s="4">
        <f t="shared" si="65"/>
        <v>-49.418604651162795</v>
      </c>
      <c r="K138" s="4">
        <v>3976.5008112493233</v>
      </c>
      <c r="L138" s="4">
        <v>518.8912925905895</v>
      </c>
      <c r="M138" s="4">
        <v>97.555435370470491</v>
      </c>
      <c r="N138" s="4">
        <v>142.80692266089591</v>
      </c>
      <c r="O138" s="4">
        <v>925.85045970795011</v>
      </c>
      <c r="P138" s="4">
        <v>-366.71444023796647</v>
      </c>
      <c r="Q138" s="4">
        <v>350.07030827474307</v>
      </c>
      <c r="R138" s="4">
        <v>39755.746349378031</v>
      </c>
    </row>
    <row r="139" spans="2:18" ht="15.75" thickBot="1" x14ac:dyDescent="0.3">
      <c r="B139" s="4">
        <f t="shared" ref="B139:I139" si="66">C41-C$51</f>
        <v>2.0930232558139465</v>
      </c>
      <c r="C139" s="4">
        <f t="shared" si="66"/>
        <v>-0.46511627906976738</v>
      </c>
      <c r="D139" s="4">
        <f t="shared" si="66"/>
        <v>2.3255813953488413E-2</v>
      </c>
      <c r="E139" s="4">
        <f t="shared" si="66"/>
        <v>-108.13953488372093</v>
      </c>
      <c r="F139" s="4">
        <f t="shared" si="66"/>
        <v>-0.71395348837209305</v>
      </c>
      <c r="G139" s="4">
        <f t="shared" si="66"/>
        <v>-5.2558139534883725</v>
      </c>
      <c r="H139" s="4">
        <f t="shared" si="66"/>
        <v>7.3953488372093021</v>
      </c>
      <c r="I139" s="4">
        <f t="shared" si="66"/>
        <v>-44.418604651162795</v>
      </c>
      <c r="L139" s="149" t="s">
        <v>52</v>
      </c>
      <c r="M139" s="149"/>
      <c r="N139" s="149"/>
    </row>
    <row r="140" spans="2:18" ht="15.75" thickBot="1" x14ac:dyDescent="0.3">
      <c r="B140" s="4">
        <f t="shared" ref="B140:I140" si="67">C42-C$51</f>
        <v>2.0930232558139465</v>
      </c>
      <c r="C140" s="4">
        <f t="shared" si="67"/>
        <v>3.5348837209302326</v>
      </c>
      <c r="D140" s="4">
        <f t="shared" si="67"/>
        <v>-0.97674418604651159</v>
      </c>
      <c r="E140" s="4">
        <f t="shared" si="67"/>
        <v>51.860465116279073</v>
      </c>
      <c r="F140" s="4">
        <f t="shared" si="67"/>
        <v>-0.71395348837209305</v>
      </c>
      <c r="G140" s="4">
        <f t="shared" si="67"/>
        <v>1.7441860465116275</v>
      </c>
      <c r="H140" s="4">
        <f t="shared" si="67"/>
        <v>-4.6046511627906979</v>
      </c>
      <c r="I140" s="4">
        <f t="shared" si="67"/>
        <v>-29.418604651162795</v>
      </c>
      <c r="K140" s="4">
        <f t="array" ref="K140:R147">MMULT(K112:AD119,B121:I140)</f>
        <v>6171.3358572201187</v>
      </c>
      <c r="L140" s="4">
        <v>-23.656030286641439</v>
      </c>
      <c r="M140" s="4">
        <v>106.7874526771228</v>
      </c>
      <c r="N140" s="4">
        <v>-2654.6782044348297</v>
      </c>
      <c r="O140" s="4">
        <v>-141.83991346673869</v>
      </c>
      <c r="P140" s="4">
        <v>476.50081124932387</v>
      </c>
      <c r="Q140" s="4">
        <v>692.36343969713346</v>
      </c>
      <c r="R140" s="4">
        <v>-1181.4764737696062</v>
      </c>
    </row>
    <row r="141" spans="2:18" ht="15.75" thickBot="1" x14ac:dyDescent="0.3">
      <c r="B141" s="149" t="s">
        <v>47</v>
      </c>
      <c r="C141" s="149"/>
      <c r="D141" s="149"/>
      <c r="E141" s="149"/>
      <c r="K141" s="4">
        <v>-23.656030286641439</v>
      </c>
      <c r="L141" s="4">
        <v>23.163872363439694</v>
      </c>
      <c r="M141" s="4">
        <v>1.3185505678745266</v>
      </c>
      <c r="N141" s="4">
        <v>393.85613845321797</v>
      </c>
      <c r="O141" s="4">
        <v>21.446078961600868</v>
      </c>
      <c r="P141" s="4">
        <v>-1.3180097349918833</v>
      </c>
      <c r="Q141" s="4">
        <v>-32.468361276365599</v>
      </c>
      <c r="R141" s="4">
        <v>848.77771768523507</v>
      </c>
    </row>
    <row r="142" spans="2:18" ht="15.75" thickBot="1" x14ac:dyDescent="0.3">
      <c r="B142" s="4">
        <f t="shared" ref="B142:I142" si="68">C44-C$51</f>
        <v>12.093023255813947</v>
      </c>
      <c r="C142" s="4">
        <f t="shared" si="68"/>
        <v>-1.4651162790697674</v>
      </c>
      <c r="D142" s="4">
        <f t="shared" si="68"/>
        <v>1.0232558139534884</v>
      </c>
      <c r="E142" s="4">
        <f t="shared" si="68"/>
        <v>41.860465116279073</v>
      </c>
      <c r="F142" s="4">
        <f t="shared" si="68"/>
        <v>-1.713953488372093</v>
      </c>
      <c r="G142" s="4">
        <f t="shared" si="68"/>
        <v>-2.2558139534883725</v>
      </c>
      <c r="H142" s="4">
        <f t="shared" si="68"/>
        <v>4.3953488372093021</v>
      </c>
      <c r="I142" s="4">
        <f t="shared" si="68"/>
        <v>-49.418604651162795</v>
      </c>
      <c r="K142" s="4">
        <v>106.7874526771228</v>
      </c>
      <c r="L142" s="4">
        <v>1.3185505678745266</v>
      </c>
      <c r="M142" s="4">
        <v>16.685235262303937</v>
      </c>
      <c r="N142" s="4">
        <v>-274.59978366684697</v>
      </c>
      <c r="O142" s="4">
        <v>8.2469983775013525</v>
      </c>
      <c r="P142" s="4">
        <v>-25.746890210924818</v>
      </c>
      <c r="Q142" s="4">
        <v>15.393185505678751</v>
      </c>
      <c r="R142" s="4">
        <v>549.3401838831802</v>
      </c>
    </row>
    <row r="143" spans="2:18" ht="15.75" thickBot="1" x14ac:dyDescent="0.3">
      <c r="B143" s="4">
        <f t="shared" ref="B143:I143" si="69">C45-C$51</f>
        <v>12.093023255813947</v>
      </c>
      <c r="C143" s="4">
        <f t="shared" si="69"/>
        <v>-1.4651162790697674</v>
      </c>
      <c r="D143" s="4">
        <f t="shared" si="69"/>
        <v>1.0232558139534884</v>
      </c>
      <c r="E143" s="4">
        <f t="shared" si="69"/>
        <v>41.860465116279073</v>
      </c>
      <c r="F143" s="4">
        <f t="shared" si="69"/>
        <v>-0.71395348837209305</v>
      </c>
      <c r="G143" s="4">
        <f t="shared" si="69"/>
        <v>-2.2558139534883725</v>
      </c>
      <c r="H143" s="4">
        <f t="shared" si="69"/>
        <v>3.3953488372093021</v>
      </c>
      <c r="I143" s="4">
        <f t="shared" si="69"/>
        <v>-39.418604651162795</v>
      </c>
      <c r="K143" s="4">
        <v>-2654.6782044348297</v>
      </c>
      <c r="L143" s="4">
        <v>393.85613845321797</v>
      </c>
      <c r="M143" s="4">
        <v>-274.59978366684697</v>
      </c>
      <c r="N143" s="4">
        <v>122728.52893455926</v>
      </c>
      <c r="O143" s="4">
        <v>341.41103299080595</v>
      </c>
      <c r="P143" s="4">
        <v>3578.8534342888042</v>
      </c>
      <c r="Q143" s="4">
        <v>-3738.6614386154679</v>
      </c>
      <c r="R143" s="4">
        <v>19036.749594375338</v>
      </c>
    </row>
    <row r="144" spans="2:18" ht="15.75" thickBot="1" x14ac:dyDescent="0.3">
      <c r="B144" s="4">
        <f t="shared" ref="B144:I144" si="70">C46-C$51</f>
        <v>-7.9069767441860535</v>
      </c>
      <c r="C144" s="4">
        <f t="shared" si="70"/>
        <v>1.5348837209302326</v>
      </c>
      <c r="D144" s="4">
        <f t="shared" si="70"/>
        <v>1.0232558139534884</v>
      </c>
      <c r="E144" s="4">
        <f t="shared" si="70"/>
        <v>-28.139534883720927</v>
      </c>
      <c r="F144" s="4">
        <f t="shared" si="70"/>
        <v>0.28604651162790695</v>
      </c>
      <c r="G144" s="4">
        <f t="shared" si="70"/>
        <v>-2.2558139534883725</v>
      </c>
      <c r="H144" s="4">
        <f t="shared" si="70"/>
        <v>-1.6046511627906979</v>
      </c>
      <c r="I144" s="4">
        <f t="shared" si="70"/>
        <v>10.581395348837205</v>
      </c>
      <c r="K144" s="4">
        <v>-141.83991346673869</v>
      </c>
      <c r="L144" s="4">
        <v>21.446078961600868</v>
      </c>
      <c r="M144" s="4">
        <v>8.2469983775013525</v>
      </c>
      <c r="N144" s="4">
        <v>341.41103299080595</v>
      </c>
      <c r="O144" s="4">
        <v>97.49691725256892</v>
      </c>
      <c r="P144" s="4">
        <v>-69.591400757166056</v>
      </c>
      <c r="Q144" s="4">
        <v>7.9524607896160084</v>
      </c>
      <c r="R144" s="4">
        <v>3429.849378042185</v>
      </c>
    </row>
    <row r="145" spans="1:18" ht="15.75" thickBot="1" x14ac:dyDescent="0.3">
      <c r="B145" s="4">
        <f t="shared" ref="B145:I145" si="71">C47-C$51</f>
        <v>-57.906976744186053</v>
      </c>
      <c r="C145" s="4">
        <f t="shared" si="71"/>
        <v>-1.4651162790697674</v>
      </c>
      <c r="D145" s="4">
        <f t="shared" si="71"/>
        <v>-0.97674418604651159</v>
      </c>
      <c r="E145" s="4">
        <f t="shared" si="71"/>
        <v>-178.13953488372093</v>
      </c>
      <c r="F145" s="4">
        <f t="shared" si="71"/>
        <v>-1.713953488372093</v>
      </c>
      <c r="G145" s="4">
        <f t="shared" si="71"/>
        <v>-1.2558139534883725</v>
      </c>
      <c r="H145" s="4">
        <f t="shared" si="71"/>
        <v>-7.6046511627906979</v>
      </c>
      <c r="I145" s="4">
        <f t="shared" si="71"/>
        <v>-69.418604651162795</v>
      </c>
      <c r="K145" s="4">
        <v>476.50081124932387</v>
      </c>
      <c r="L145" s="4">
        <v>-1.3180097349918833</v>
      </c>
      <c r="M145" s="4">
        <v>-25.746890210924818</v>
      </c>
      <c r="N145" s="4">
        <v>3578.8534342888042</v>
      </c>
      <c r="O145" s="4">
        <v>-69.591400757166056</v>
      </c>
      <c r="P145" s="4">
        <v>383.51811790156836</v>
      </c>
      <c r="Q145" s="4">
        <v>-216.88318009734996</v>
      </c>
      <c r="R145" s="4">
        <v>-2342.9745808545158</v>
      </c>
    </row>
    <row r="146" spans="1:18" ht="15.75" thickBot="1" x14ac:dyDescent="0.3">
      <c r="B146" s="4">
        <f t="shared" ref="B146:I146" si="72">C48-C$51</f>
        <v>-57.906976744186053</v>
      </c>
      <c r="C146" s="4">
        <f t="shared" si="72"/>
        <v>-0.46511627906976738</v>
      </c>
      <c r="D146" s="4">
        <f t="shared" si="72"/>
        <v>-0.97674418604651159</v>
      </c>
      <c r="E146" s="4">
        <f t="shared" si="72"/>
        <v>-178.13953488372093</v>
      </c>
      <c r="F146" s="4">
        <f t="shared" si="72"/>
        <v>-0.71395348837209305</v>
      </c>
      <c r="G146" s="4">
        <f t="shared" si="72"/>
        <v>-4.2558139534883725</v>
      </c>
      <c r="H146" s="4">
        <f t="shared" si="72"/>
        <v>-7.6046511627906979</v>
      </c>
      <c r="I146" s="4">
        <f t="shared" si="72"/>
        <v>-34.418604651162795</v>
      </c>
      <c r="K146" s="4">
        <v>692.36343969713346</v>
      </c>
      <c r="L146" s="4">
        <v>-32.468361276365599</v>
      </c>
      <c r="M146" s="4">
        <v>15.393185505678751</v>
      </c>
      <c r="N146" s="4">
        <v>-3738.6614386154679</v>
      </c>
      <c r="O146" s="4">
        <v>7.9524607896160084</v>
      </c>
      <c r="P146" s="4">
        <v>-216.88318009734996</v>
      </c>
      <c r="Q146" s="4">
        <v>383.33531638723633</v>
      </c>
      <c r="R146" s="4">
        <v>422.38777717685252</v>
      </c>
    </row>
    <row r="147" spans="1:18" ht="15.75" thickBot="1" x14ac:dyDescent="0.3">
      <c r="B147" s="4">
        <f t="shared" ref="B147:I147" si="73">C49-C$51</f>
        <v>-7.9069767441860535</v>
      </c>
      <c r="C147" s="4">
        <f t="shared" si="73"/>
        <v>2.5348837209302326</v>
      </c>
      <c r="D147" s="4">
        <f t="shared" si="73"/>
        <v>1.0232558139534884</v>
      </c>
      <c r="E147" s="4">
        <f t="shared" si="73"/>
        <v>-178.13953488372093</v>
      </c>
      <c r="F147" s="4">
        <f t="shared" si="73"/>
        <v>0.98604651162790713</v>
      </c>
      <c r="G147" s="4">
        <f t="shared" si="73"/>
        <v>-13.255813953488373</v>
      </c>
      <c r="H147" s="4">
        <f t="shared" si="73"/>
        <v>-6.6046511627906979</v>
      </c>
      <c r="I147" s="4">
        <f t="shared" si="73"/>
        <v>25.581395348837205</v>
      </c>
      <c r="K147" s="4">
        <v>-1181.4764737696062</v>
      </c>
      <c r="L147" s="4">
        <v>848.77771768523507</v>
      </c>
      <c r="M147" s="4">
        <v>549.3401838831802</v>
      </c>
      <c r="N147" s="4">
        <v>19036.749594375338</v>
      </c>
      <c r="O147" s="4">
        <v>3429.849378042185</v>
      </c>
      <c r="P147" s="4">
        <v>-2342.9745808545158</v>
      </c>
      <c r="Q147" s="4">
        <v>422.38777717685252</v>
      </c>
      <c r="R147" s="4">
        <v>133038.73715521905</v>
      </c>
    </row>
    <row r="148" spans="1:18" ht="15.75" thickBot="1" x14ac:dyDescent="0.3">
      <c r="L148" s="242" t="s">
        <v>53</v>
      </c>
      <c r="M148" s="242"/>
      <c r="N148" s="242"/>
    </row>
    <row r="149" spans="1:18" ht="15.75" thickBot="1" x14ac:dyDescent="0.3">
      <c r="A149" s="20" t="s">
        <v>54</v>
      </c>
      <c r="B149" s="149" t="s">
        <v>55</v>
      </c>
      <c r="C149" s="149"/>
      <c r="D149" s="149"/>
      <c r="E149" s="149"/>
      <c r="K149" s="4">
        <f t="array" ref="K149:R156">MMULT(K121:P128,B142:I147)</f>
        <v>7123.9588967009204</v>
      </c>
      <c r="L149" s="4">
        <v>44.159004867495952</v>
      </c>
      <c r="M149" s="4">
        <v>121.68739859383449</v>
      </c>
      <c r="N149" s="4">
        <v>23274.526771227695</v>
      </c>
      <c r="O149" s="4">
        <v>101.17360735532722</v>
      </c>
      <c r="P149" s="4">
        <v>387.25256895619282</v>
      </c>
      <c r="Q149" s="4">
        <v>1039.8485667928612</v>
      </c>
      <c r="R149" s="4">
        <v>4652.6500811249343</v>
      </c>
    </row>
    <row r="150" spans="1:18" ht="15.75" thickBot="1" x14ac:dyDescent="0.3">
      <c r="B150" s="4">
        <f t="array" ref="B150:I157">T_1+T_2+T_3</f>
        <v>15111.627906976744</v>
      </c>
      <c r="C150" s="4">
        <v>31.860465116279087</v>
      </c>
      <c r="D150" s="4">
        <v>247.90697674418604</v>
      </c>
      <c r="E150" s="4">
        <v>21032.558139534885</v>
      </c>
      <c r="F150" s="4">
        <v>-27.744186046511487</v>
      </c>
      <c r="G150" s="4">
        <v>868.02325581395371</v>
      </c>
      <c r="H150" s="4">
        <v>2094.4186046511627</v>
      </c>
      <c r="I150" s="4">
        <v>7447.6744186046517</v>
      </c>
      <c r="K150" s="4">
        <v>44.159004867495952</v>
      </c>
      <c r="L150" s="4">
        <v>15.437533802055164</v>
      </c>
      <c r="M150" s="4">
        <v>3.0513791238507304</v>
      </c>
      <c r="N150" s="4">
        <v>-273.56408869659276</v>
      </c>
      <c r="O150" s="4">
        <v>9.3389399675500275</v>
      </c>
      <c r="P150" s="4">
        <v>-26.634937804218502</v>
      </c>
      <c r="Q150" s="4">
        <v>-15.940508382909684</v>
      </c>
      <c r="R150" s="4">
        <v>328.95889670091935</v>
      </c>
    </row>
    <row r="151" spans="1:18" ht="15.75" thickBot="1" x14ac:dyDescent="0.3">
      <c r="B151" s="4">
        <v>31.860465116279087</v>
      </c>
      <c r="C151" s="4">
        <v>62.697674418604656</v>
      </c>
      <c r="D151" s="4">
        <v>8.4651162790697647</v>
      </c>
      <c r="E151" s="4">
        <v>527.20930232558135</v>
      </c>
      <c r="F151" s="4">
        <v>47.320930232558148</v>
      </c>
      <c r="G151" s="4">
        <v>-16.616279069767444</v>
      </c>
      <c r="H151" s="4">
        <v>-93.093023255813947</v>
      </c>
      <c r="I151" s="4">
        <v>1696.6279069767438</v>
      </c>
      <c r="K151" s="4">
        <v>121.68739859383449</v>
      </c>
      <c r="L151" s="4">
        <v>3.0513791238507304</v>
      </c>
      <c r="M151" s="4">
        <v>6.0962682531097894</v>
      </c>
      <c r="N151" s="4">
        <v>222.58518117901571</v>
      </c>
      <c r="O151" s="4">
        <v>1.1887506760411033</v>
      </c>
      <c r="P151" s="4">
        <v>-15.105462412114658</v>
      </c>
      <c r="Q151" s="4">
        <v>14.42725797728502</v>
      </c>
      <c r="R151" s="4">
        <v>47.522985397512173</v>
      </c>
    </row>
    <row r="152" spans="1:18" ht="15.75" thickBot="1" x14ac:dyDescent="0.3">
      <c r="B152" s="4">
        <v>247.90697674418604</v>
      </c>
      <c r="C152" s="4">
        <v>8.4651162790697647</v>
      </c>
      <c r="D152" s="4">
        <v>26.976744186046503</v>
      </c>
      <c r="E152" s="4">
        <v>23.139534883720955</v>
      </c>
      <c r="F152" s="4">
        <v>9.9139534883720923</v>
      </c>
      <c r="G152" s="4">
        <v>-46.244186046511629</v>
      </c>
      <c r="H152" s="4">
        <v>28.604651162790706</v>
      </c>
      <c r="I152" s="4">
        <v>694.41860465116292</v>
      </c>
      <c r="K152" s="4">
        <v>23274.526771227695</v>
      </c>
      <c r="L152" s="4">
        <v>-273.56408869659276</v>
      </c>
      <c r="M152" s="4">
        <v>222.58518117901571</v>
      </c>
      <c r="N152" s="4">
        <v>99497.512168739864</v>
      </c>
      <c r="O152" s="4">
        <v>147.16982152514871</v>
      </c>
      <c r="P152" s="4">
        <v>3217.8420767982698</v>
      </c>
      <c r="Q152" s="4">
        <v>4257.2038939967551</v>
      </c>
      <c r="R152" s="4">
        <v>9923.9318550567878</v>
      </c>
    </row>
    <row r="153" spans="1:18" ht="15.75" thickBot="1" x14ac:dyDescent="0.3">
      <c r="B153" s="4">
        <v>21032.558139534885</v>
      </c>
      <c r="C153" s="4">
        <v>527.20930232558135</v>
      </c>
      <c r="D153" s="4">
        <v>23.139534883720955</v>
      </c>
      <c r="E153" s="4">
        <v>253401.16279069771</v>
      </c>
      <c r="F153" s="4">
        <v>431.11627906976753</v>
      </c>
      <c r="G153" s="4">
        <v>7960.4651162790697</v>
      </c>
      <c r="H153" s="4">
        <v>-876.62790697674427</v>
      </c>
      <c r="I153" s="4">
        <v>29103.488372093023</v>
      </c>
      <c r="K153" s="4">
        <v>101.17360735532722</v>
      </c>
      <c r="L153" s="4">
        <v>9.3389399675500275</v>
      </c>
      <c r="M153" s="4">
        <v>1.1887506760411033</v>
      </c>
      <c r="N153" s="4">
        <v>147.16982152514871</v>
      </c>
      <c r="O153" s="4">
        <v>7.9488426176311533</v>
      </c>
      <c r="P153" s="4">
        <v>-3.0483504597079492</v>
      </c>
      <c r="Q153" s="4">
        <v>1.5343428880475951</v>
      </c>
      <c r="R153" s="4">
        <v>284.64899945916716</v>
      </c>
    </row>
    <row r="154" spans="1:18" ht="15.75" thickBot="1" x14ac:dyDescent="0.3">
      <c r="B154" s="4">
        <v>-27.744186046511487</v>
      </c>
      <c r="C154" s="4">
        <v>47.320930232558148</v>
      </c>
      <c r="D154" s="4">
        <v>9.9139534883720923</v>
      </c>
      <c r="E154" s="4">
        <v>431.11627906976753</v>
      </c>
      <c r="F154" s="4">
        <v>135.97162790697672</v>
      </c>
      <c r="G154" s="4">
        <v>-77.453488372093034</v>
      </c>
      <c r="H154" s="4">
        <v>-11.762790697674413</v>
      </c>
      <c r="I154" s="4">
        <v>4640.3488372093025</v>
      </c>
      <c r="K154" s="4">
        <v>387.25256895619282</v>
      </c>
      <c r="L154" s="4">
        <v>-26.634937804218502</v>
      </c>
      <c r="M154" s="4">
        <v>-15.105462412114658</v>
      </c>
      <c r="N154" s="4">
        <v>3217.8420767982698</v>
      </c>
      <c r="O154" s="4">
        <v>-3.0483504597079492</v>
      </c>
      <c r="P154" s="4">
        <v>210.67171444023799</v>
      </c>
      <c r="Q154" s="4">
        <v>115.5094645754462</v>
      </c>
      <c r="R154" s="4">
        <v>71.084369929691945</v>
      </c>
    </row>
    <row r="155" spans="1:18" ht="15.75" thickBot="1" x14ac:dyDescent="0.3">
      <c r="B155" s="4">
        <v>868.02325581395371</v>
      </c>
      <c r="C155" s="4">
        <v>-16.616279069767444</v>
      </c>
      <c r="D155" s="4">
        <v>-46.244186046511629</v>
      </c>
      <c r="E155" s="4">
        <v>7960.4651162790697</v>
      </c>
      <c r="F155" s="4">
        <v>-77.453488372093034</v>
      </c>
      <c r="G155" s="4">
        <v>761.18604651162786</v>
      </c>
      <c r="H155" s="4">
        <v>-255.6511627906977</v>
      </c>
      <c r="I155" s="4">
        <v>-2638.6046511627901</v>
      </c>
      <c r="K155" s="4">
        <v>1039.8485667928612</v>
      </c>
      <c r="L155" s="4">
        <v>-15.940508382909684</v>
      </c>
      <c r="M155" s="4">
        <v>14.42725797728502</v>
      </c>
      <c r="N155" s="4">
        <v>4257.2038939967551</v>
      </c>
      <c r="O155" s="4">
        <v>1.5343428880475951</v>
      </c>
      <c r="P155" s="4">
        <v>115.5094645754462</v>
      </c>
      <c r="Q155" s="4">
        <v>192.70524607896161</v>
      </c>
      <c r="R155" s="4">
        <v>252.65819361817205</v>
      </c>
    </row>
    <row r="156" spans="1:18" ht="15.75" thickBot="1" x14ac:dyDescent="0.3">
      <c r="B156" s="4">
        <v>2094.4186046511627</v>
      </c>
      <c r="C156" s="4">
        <v>-93.093023255813947</v>
      </c>
      <c r="D156" s="4">
        <v>28.604651162790706</v>
      </c>
      <c r="E156" s="4">
        <v>-876.62790697674427</v>
      </c>
      <c r="F156" s="4">
        <v>-11.762790697674413</v>
      </c>
      <c r="G156" s="4">
        <v>-255.6511627906977</v>
      </c>
      <c r="H156" s="4">
        <v>864.2790697674418</v>
      </c>
      <c r="I156" s="4">
        <v>1025.1162790697676</v>
      </c>
      <c r="K156" s="4">
        <v>4652.6500811249343</v>
      </c>
      <c r="L156" s="4">
        <v>328.95889670091935</v>
      </c>
      <c r="M156" s="4">
        <v>47.522985397512173</v>
      </c>
      <c r="N156" s="4">
        <v>9923.9318550567878</v>
      </c>
      <c r="O156" s="4">
        <v>284.64899945916716</v>
      </c>
      <c r="P156" s="4">
        <v>71.084369929691945</v>
      </c>
      <c r="Q156" s="4">
        <v>252.65819361817205</v>
      </c>
      <c r="R156" s="4">
        <v>10765.981611681993</v>
      </c>
    </row>
    <row r="157" spans="1:18" ht="15.75" thickBot="1" x14ac:dyDescent="0.3">
      <c r="B157" s="4">
        <v>7447.6744186046517</v>
      </c>
      <c r="C157" s="4">
        <v>1696.6279069767438</v>
      </c>
      <c r="D157" s="4">
        <v>694.41860465116292</v>
      </c>
      <c r="E157" s="4">
        <v>29103.488372093023</v>
      </c>
      <c r="F157" s="4">
        <v>4640.3488372093025</v>
      </c>
      <c r="G157" s="4">
        <v>-2638.6046511627901</v>
      </c>
      <c r="H157" s="4">
        <v>1025.1162790697676</v>
      </c>
      <c r="I157" s="4">
        <v>183560.46511627905</v>
      </c>
    </row>
    <row r="158" spans="1:18" ht="15.75" thickBot="1" x14ac:dyDescent="0.3"/>
    <row r="159" spans="1:18" ht="15.75" thickBot="1" x14ac:dyDescent="0.3">
      <c r="A159" s="20" t="s">
        <v>56</v>
      </c>
      <c r="B159" s="177" t="s">
        <v>57</v>
      </c>
      <c r="C159" s="177"/>
      <c r="D159" s="177"/>
      <c r="E159" s="177"/>
      <c r="K159" s="20" t="s">
        <v>58</v>
      </c>
      <c r="L159" s="149" t="s">
        <v>59</v>
      </c>
      <c r="M159" s="149"/>
      <c r="N159" s="149"/>
      <c r="O159" s="149"/>
    </row>
    <row r="160" spans="1:18" ht="15.75" thickBot="1" x14ac:dyDescent="0.3">
      <c r="B160" s="4">
        <f t="array" ref="B160:I167">T_T1_T2_T3-W</f>
        <v>2237.5102599179208</v>
      </c>
      <c r="C160" s="4">
        <v>17.389876880984964</v>
      </c>
      <c r="D160" s="4">
        <v>-46.740082079343409</v>
      </c>
      <c r="E160" s="4">
        <v>9919.0287277701809</v>
      </c>
      <c r="F160" s="4">
        <v>78.196990424076745</v>
      </c>
      <c r="G160" s="4">
        <v>533.90560875513017</v>
      </c>
      <c r="H160" s="4">
        <v>324.59507523939783</v>
      </c>
      <c r="I160" s="4">
        <v>3282.6744186046517</v>
      </c>
      <c r="K160" s="4">
        <f t="array" ref="K160:R167">MINVERSE(J93:Q100)</f>
        <v>4.3499064339982621E-4</v>
      </c>
      <c r="L160" s="4">
        <v>-2.7189939773240891E-3</v>
      </c>
      <c r="M160" s="4">
        <v>-4.2271367338582591E-3</v>
      </c>
      <c r="N160" s="4">
        <v>4.0427310057555881E-6</v>
      </c>
      <c r="O160" s="4">
        <v>9.1100114658329025E-4</v>
      </c>
      <c r="P160" s="4">
        <v>-1.3118217369592307E-3</v>
      </c>
      <c r="Q160" s="4">
        <v>-1.5736542222109149E-3</v>
      </c>
      <c r="R160" s="4">
        <v>-9.672337412624394E-6</v>
      </c>
    </row>
    <row r="161" spans="1:18" ht="15.75" thickBot="1" x14ac:dyDescent="0.3">
      <c r="B161" s="4">
        <v>17.389876880984964</v>
      </c>
      <c r="C161" s="4">
        <v>0.68198814409484498</v>
      </c>
      <c r="D161" s="4">
        <v>-1.6564523483812188</v>
      </c>
      <c r="E161" s="4">
        <v>45.758321933424327</v>
      </c>
      <c r="F161" s="4">
        <v>2.7189694482444224</v>
      </c>
      <c r="G161" s="4">
        <v>5.4131326949384437</v>
      </c>
      <c r="H161" s="4">
        <v>2.0128590971272331</v>
      </c>
      <c r="I161" s="4">
        <v>39.29457364341124</v>
      </c>
      <c r="K161" s="4">
        <v>-2.7189939773240887E-3</v>
      </c>
      <c r="L161" s="4">
        <v>5.1824052553222352E-2</v>
      </c>
      <c r="M161" s="4">
        <v>1.6460217566114297E-2</v>
      </c>
      <c r="N161" s="4">
        <v>-1.0597043544163124E-4</v>
      </c>
      <c r="O161" s="4">
        <v>3.8141415122094906E-3</v>
      </c>
      <c r="P161" s="4">
        <v>1.1989923304629885E-2</v>
      </c>
      <c r="Q161" s="4">
        <v>1.6178329382012475E-2</v>
      </c>
      <c r="R161" s="4">
        <v>-3.9670675933958224E-4</v>
      </c>
    </row>
    <row r="162" spans="1:18" ht="15.75" thickBot="1" x14ac:dyDescent="0.3">
      <c r="B162" s="4">
        <v>-46.740082079343409</v>
      </c>
      <c r="C162" s="4">
        <v>-1.6564523483812188</v>
      </c>
      <c r="D162" s="4">
        <v>4.0345873233014018</v>
      </c>
      <c r="E162" s="4">
        <v>-133.10556315549479</v>
      </c>
      <c r="F162" s="4">
        <v>-6.6262425900592792</v>
      </c>
      <c r="G162" s="4">
        <v>-14.141244870041035</v>
      </c>
      <c r="H162" s="4">
        <v>-5.5747606019151696</v>
      </c>
      <c r="I162" s="4">
        <v>-101.16472868217045</v>
      </c>
      <c r="K162" s="4">
        <v>-4.2271367338582609E-3</v>
      </c>
      <c r="L162" s="4">
        <v>1.6460217566114307E-2</v>
      </c>
      <c r="M162" s="4">
        <v>0.1021933163999505</v>
      </c>
      <c r="N162" s="4">
        <v>-1.1476201184724693E-4</v>
      </c>
      <c r="O162" s="4">
        <v>2.8512318415910552E-3</v>
      </c>
      <c r="P162" s="4">
        <v>1.4289385209290996E-2</v>
      </c>
      <c r="Q162" s="4">
        <v>1.2582097108929352E-2</v>
      </c>
      <c r="R162" s="4">
        <v>-3.3456109111676884E-4</v>
      </c>
    </row>
    <row r="163" spans="1:18" ht="15.75" thickBot="1" x14ac:dyDescent="0.3">
      <c r="B163" s="4">
        <v>9919.0287277701809</v>
      </c>
      <c r="C163" s="4">
        <v>45.758321933424327</v>
      </c>
      <c r="D163" s="4">
        <v>-133.10556315549479</v>
      </c>
      <c r="E163" s="4">
        <v>45766.94710442319</v>
      </c>
      <c r="F163" s="4">
        <v>225.68490652074797</v>
      </c>
      <c r="G163" s="4">
        <v>2294.4357045143634</v>
      </c>
      <c r="H163" s="4">
        <v>1468.1662106703161</v>
      </c>
      <c r="I163" s="4">
        <v>13762.655038759689</v>
      </c>
      <c r="K163" s="4">
        <v>4.0427310057555508E-6</v>
      </c>
      <c r="L163" s="4">
        <v>-1.059704354416317E-4</v>
      </c>
      <c r="M163" s="4">
        <v>-1.1476201184724532E-4</v>
      </c>
      <c r="N163" s="4">
        <v>7.4583539162033579E-6</v>
      </c>
      <c r="O163" s="4">
        <v>-6.8774744088620772E-5</v>
      </c>
      <c r="P163" s="4">
        <v>-1.0849598016855911E-4</v>
      </c>
      <c r="Q163" s="4">
        <v>-4.1112966396736231E-5</v>
      </c>
      <c r="R163" s="4">
        <v>5.1369824710042544E-7</v>
      </c>
    </row>
    <row r="164" spans="1:18" ht="15.75" thickBot="1" x14ac:dyDescent="0.3">
      <c r="B164" s="4">
        <v>78.196990424076745</v>
      </c>
      <c r="C164" s="4">
        <v>2.7189694482444224</v>
      </c>
      <c r="D164" s="4">
        <v>-6.6262425900592792</v>
      </c>
      <c r="E164" s="4">
        <v>225.68490652074797</v>
      </c>
      <c r="F164" s="4">
        <v>10.8838828089375</v>
      </c>
      <c r="G164" s="4">
        <v>23.537688098495209</v>
      </c>
      <c r="H164" s="4">
        <v>9.3754445964432325</v>
      </c>
      <c r="I164" s="4">
        <v>167.9321705426355</v>
      </c>
      <c r="K164" s="4">
        <v>9.1100114658328071E-4</v>
      </c>
      <c r="L164" s="4">
        <v>3.8141415122095895E-3</v>
      </c>
      <c r="M164" s="4">
        <v>2.8512318415911883E-3</v>
      </c>
      <c r="N164" s="4">
        <v>-6.8774744088621301E-5</v>
      </c>
      <c r="O164" s="4">
        <v>0.11222492315715785</v>
      </c>
      <c r="P164" s="4">
        <v>6.0230822218162051E-3</v>
      </c>
      <c r="Q164" s="4">
        <v>5.4160894378103355E-3</v>
      </c>
      <c r="R164" s="4">
        <v>-2.7774323985080415E-3</v>
      </c>
    </row>
    <row r="165" spans="1:18" ht="15.75" thickBot="1" x14ac:dyDescent="0.3">
      <c r="B165" s="4">
        <v>533.90560875513017</v>
      </c>
      <c r="C165" s="4">
        <v>5.4131326949384437</v>
      </c>
      <c r="D165" s="4">
        <v>-14.141244870041035</v>
      </c>
      <c r="E165" s="4">
        <v>2294.4357045143634</v>
      </c>
      <c r="F165" s="4">
        <v>23.537688098495209</v>
      </c>
      <c r="G165" s="4">
        <v>130.31839945280444</v>
      </c>
      <c r="H165" s="4">
        <v>76.27530779753755</v>
      </c>
      <c r="I165" s="4">
        <v>815.14534883720989</v>
      </c>
      <c r="K165" s="4">
        <v>-1.3118217369592316E-3</v>
      </c>
      <c r="L165" s="4">
        <v>1.1989923304629887E-2</v>
      </c>
      <c r="M165" s="4">
        <v>1.4289385209291005E-2</v>
      </c>
      <c r="N165" s="4">
        <v>-1.0849598016855923E-4</v>
      </c>
      <c r="O165" s="4">
        <v>6.0230822218161686E-3</v>
      </c>
      <c r="P165" s="4">
        <v>8.1837779924582941E-3</v>
      </c>
      <c r="Q165" s="4">
        <v>6.9141740180445983E-3</v>
      </c>
      <c r="R165" s="4">
        <v>-1.494900410806344E-4</v>
      </c>
    </row>
    <row r="166" spans="1:18" ht="15.75" thickBot="1" x14ac:dyDescent="0.3">
      <c r="B166" s="4">
        <v>324.59507523939783</v>
      </c>
      <c r="C166" s="4">
        <v>2.0128590971272331</v>
      </c>
      <c r="D166" s="4">
        <v>-5.5747606019151696</v>
      </c>
      <c r="E166" s="4">
        <v>1468.1662106703161</v>
      </c>
      <c r="F166" s="4">
        <v>9.3754445964432325</v>
      </c>
      <c r="G166" s="4">
        <v>76.27530779753755</v>
      </c>
      <c r="H166" s="4">
        <v>47.564363885088824</v>
      </c>
      <c r="I166" s="4">
        <v>463.36627906976798</v>
      </c>
      <c r="K166" s="4">
        <v>-1.5736542222109158E-3</v>
      </c>
      <c r="L166" s="4">
        <v>1.6178329382012472E-2</v>
      </c>
      <c r="M166" s="4">
        <v>1.258209710892938E-2</v>
      </c>
      <c r="N166" s="4">
        <v>-4.1112966396736264E-5</v>
      </c>
      <c r="O166" s="4">
        <v>5.4160894378102913E-3</v>
      </c>
      <c r="P166" s="4">
        <v>6.9141740180445974E-3</v>
      </c>
      <c r="Q166" s="4">
        <v>8.9591052269260771E-3</v>
      </c>
      <c r="R166" s="4">
        <v>-1.962698670956535E-4</v>
      </c>
    </row>
    <row r="167" spans="1:18" ht="15.75" thickBot="1" x14ac:dyDescent="0.3">
      <c r="B167" s="4">
        <v>3282.6744186046517</v>
      </c>
      <c r="C167" s="4">
        <v>39.29457364341124</v>
      </c>
      <c r="D167" s="4">
        <v>-101.16472868217045</v>
      </c>
      <c r="E167" s="4">
        <v>13762.655038759689</v>
      </c>
      <c r="F167" s="4">
        <v>167.9321705426355</v>
      </c>
      <c r="G167" s="4">
        <v>815.14534883720989</v>
      </c>
      <c r="H167" s="4">
        <v>463.36627906976798</v>
      </c>
      <c r="I167" s="4">
        <v>5163.3817829457112</v>
      </c>
      <c r="K167" s="4">
        <v>-9.6723374126241162E-6</v>
      </c>
      <c r="L167" s="4">
        <v>-3.9670675933958555E-4</v>
      </c>
      <c r="M167" s="4">
        <v>-3.3456109111677275E-4</v>
      </c>
      <c r="N167" s="4">
        <v>5.1369824710043634E-7</v>
      </c>
      <c r="O167" s="4">
        <v>-2.7774323985080398E-3</v>
      </c>
      <c r="P167" s="4">
        <v>-1.4949004108063535E-4</v>
      </c>
      <c r="Q167" s="4">
        <v>-1.9626986709565458E-4</v>
      </c>
      <c r="R167" s="4">
        <v>7.8318767028256087E-5</v>
      </c>
    </row>
    <row r="168" spans="1:18" ht="15.75" thickBot="1" x14ac:dyDescent="0.3">
      <c r="L168" s="149" t="s">
        <v>60</v>
      </c>
      <c r="M168" s="149"/>
      <c r="N168" s="149"/>
      <c r="O168" s="149"/>
    </row>
    <row r="169" spans="1:18" ht="15.75" thickBot="1" x14ac:dyDescent="0.3">
      <c r="A169" s="20" t="s">
        <v>61</v>
      </c>
      <c r="B169" s="149" t="s">
        <v>62</v>
      </c>
      <c r="C169" s="149"/>
      <c r="D169" s="149"/>
      <c r="E169" s="149"/>
      <c r="K169" s="4">
        <f t="array" ref="K169:R176">MMULT(K160:R167,B160:I167)</f>
        <v>-8.0132404101338969E-3</v>
      </c>
      <c r="L169" s="4">
        <v>4.7254557922191678E-3</v>
      </c>
      <c r="M169" s="4">
        <v>-1.1154953924585473E-2</v>
      </c>
      <c r="N169" s="4">
        <v>-0.30984746414956321</v>
      </c>
      <c r="O169" s="4">
        <v>1.8204488693840032E-2</v>
      </c>
      <c r="P169" s="4">
        <v>9.1514617845714127E-3</v>
      </c>
      <c r="Q169" s="4">
        <v>-5.6267177915085339E-3</v>
      </c>
      <c r="R169" s="4">
        <v>0.10890754161649821</v>
      </c>
    </row>
    <row r="170" spans="1:18" ht="15.75" thickBot="1" x14ac:dyDescent="0.3">
      <c r="B170" s="4" t="s">
        <v>63</v>
      </c>
      <c r="C170" s="4">
        <v>0</v>
      </c>
      <c r="D170" s="4">
        <v>0</v>
      </c>
      <c r="E170" s="4">
        <v>0</v>
      </c>
      <c r="F170" s="4">
        <v>0</v>
      </c>
      <c r="G170" s="4">
        <v>0</v>
      </c>
      <c r="H170" s="4">
        <v>0</v>
      </c>
      <c r="I170" s="4">
        <v>0</v>
      </c>
      <c r="K170" s="4">
        <v>3.6458498595552213</v>
      </c>
      <c r="L170" s="4">
        <v>4.8195678168092351E-2</v>
      </c>
      <c r="M170" s="4">
        <v>-0.12312608218790569</v>
      </c>
      <c r="N170" s="4">
        <v>15.024353025225988</v>
      </c>
      <c r="O170" s="4">
        <v>0.20409249499774046</v>
      </c>
      <c r="P170" s="4">
        <v>0.9158510921126799</v>
      </c>
      <c r="Q170" s="4">
        <v>0.51038424973690721</v>
      </c>
      <c r="R170" s="4">
        <v>5.8493951949837566</v>
      </c>
    </row>
    <row r="171" spans="1:18" ht="15.75" thickBot="1" x14ac:dyDescent="0.3">
      <c r="B171" s="4">
        <v>0</v>
      </c>
      <c r="C171" s="4" t="s">
        <v>63</v>
      </c>
      <c r="D171" s="4">
        <v>0</v>
      </c>
      <c r="E171" s="4">
        <v>0</v>
      </c>
      <c r="F171" s="4">
        <v>0</v>
      </c>
      <c r="G171" s="4">
        <v>0</v>
      </c>
      <c r="H171" s="4">
        <v>0</v>
      </c>
      <c r="I171" s="4">
        <v>0</v>
      </c>
      <c r="K171" s="4">
        <v>-4.2489000636487404</v>
      </c>
      <c r="L171" s="4">
        <v>-0.13953108642729961</v>
      </c>
      <c r="M171" s="4">
        <v>0.3406354265563401</v>
      </c>
      <c r="N171" s="4">
        <v>-12.73298806115468</v>
      </c>
      <c r="O171" s="4">
        <v>-0.55970155194767635</v>
      </c>
      <c r="P171" s="4">
        <v>-1.2599768102867328</v>
      </c>
      <c r="Q171" s="4">
        <v>-0.51707471096042323</v>
      </c>
      <c r="R171" s="4">
        <v>-8.9179131761024344</v>
      </c>
    </row>
    <row r="172" spans="1:18" ht="15.75" thickBot="1" x14ac:dyDescent="0.3">
      <c r="B172" s="4">
        <v>0</v>
      </c>
      <c r="C172" s="4">
        <v>0</v>
      </c>
      <c r="D172" s="4" t="s">
        <v>63</v>
      </c>
      <c r="E172" s="4">
        <v>0</v>
      </c>
      <c r="F172" s="4">
        <v>0</v>
      </c>
      <c r="G172" s="4">
        <v>0</v>
      </c>
      <c r="H172" s="4">
        <v>0</v>
      </c>
      <c r="I172" s="4">
        <v>0</v>
      </c>
      <c r="K172" s="4">
        <v>1.158309921762106E-2</v>
      </c>
      <c r="L172" s="4">
        <v>-3.0745704285034618E-4</v>
      </c>
      <c r="M172" s="4">
        <v>6.980248040709744E-4</v>
      </c>
      <c r="N172" s="4">
        <v>7.4123198368198334E-2</v>
      </c>
      <c r="O172" s="4">
        <v>-1.1297888146704488E-3</v>
      </c>
      <c r="P172" s="4">
        <v>1.8454095758344018E-3</v>
      </c>
      <c r="Q172" s="4">
        <v>2.0509812354575817E-3</v>
      </c>
      <c r="R172" s="4">
        <v>6.9760987266257648E-3</v>
      </c>
    </row>
    <row r="173" spans="1:18" ht="15.75" thickBot="1" x14ac:dyDescent="0.3">
      <c r="B173" s="4">
        <v>0</v>
      </c>
      <c r="C173" s="4">
        <v>0</v>
      </c>
      <c r="D173" s="4">
        <v>0</v>
      </c>
      <c r="E173" s="4" t="s">
        <v>63</v>
      </c>
      <c r="F173" s="4">
        <v>0</v>
      </c>
      <c r="G173" s="4">
        <v>0</v>
      </c>
      <c r="H173" s="4">
        <v>0</v>
      </c>
      <c r="I173" s="4">
        <v>0</v>
      </c>
      <c r="K173" s="4">
        <v>5.9212946871850196</v>
      </c>
      <c r="L173" s="4">
        <v>0.25007713417615396</v>
      </c>
      <c r="M173" s="4">
        <v>-0.60625902019136924</v>
      </c>
      <c r="N173" s="4">
        <v>14.557572069822932</v>
      </c>
      <c r="O173" s="4">
        <v>0.99476404447506317</v>
      </c>
      <c r="P173" s="4">
        <v>1.8844523404519342</v>
      </c>
      <c r="Q173" s="4">
        <v>0.66873145755176355</v>
      </c>
      <c r="R173" s="4">
        <v>13.82997980343832</v>
      </c>
    </row>
    <row r="174" spans="1:18" ht="15.75" thickBot="1" x14ac:dyDescent="0.3">
      <c r="B174" s="4">
        <v>0</v>
      </c>
      <c r="C174" s="4">
        <v>0</v>
      </c>
      <c r="D174" s="4">
        <v>0</v>
      </c>
      <c r="E174" s="4">
        <v>0</v>
      </c>
      <c r="F174" s="4" t="s">
        <v>63</v>
      </c>
      <c r="G174" s="4">
        <v>0</v>
      </c>
      <c r="H174" s="4">
        <v>0</v>
      </c>
      <c r="I174" s="4">
        <v>0</v>
      </c>
      <c r="K174" s="4">
        <v>2.1231584884821855</v>
      </c>
      <c r="L174" s="4">
        <v>2.5449850778572144E-2</v>
      </c>
      <c r="M174" s="4">
        <v>-6.5513847951308421E-2</v>
      </c>
      <c r="N174" s="4">
        <v>8.8993627978503014</v>
      </c>
      <c r="O174" s="4">
        <v>0.10874988861502072</v>
      </c>
      <c r="P174" s="4">
        <v>0.52729823670939102</v>
      </c>
      <c r="Q174" s="4">
        <v>0.29966202087875216</v>
      </c>
      <c r="R174" s="4">
        <v>3.3404395107717901</v>
      </c>
    </row>
    <row r="175" spans="1:18" ht="15.75" thickBot="1" x14ac:dyDescent="0.3">
      <c r="B175" s="4">
        <v>0</v>
      </c>
      <c r="C175" s="4">
        <v>0</v>
      </c>
      <c r="D175" s="4">
        <v>0</v>
      </c>
      <c r="E175" s="4">
        <v>0</v>
      </c>
      <c r="F175" s="25">
        <v>0</v>
      </c>
      <c r="G175" s="4" t="s">
        <v>63</v>
      </c>
      <c r="H175" s="4">
        <v>0</v>
      </c>
      <c r="I175" s="4">
        <v>0</v>
      </c>
      <c r="K175" s="4">
        <v>2.1432122873597486</v>
      </c>
      <c r="L175" s="4">
        <v>2.3419469854139494E-2</v>
      </c>
      <c r="M175" s="4">
        <v>-6.0762599507506967E-2</v>
      </c>
      <c r="N175" s="4">
        <v>9.1135281561529489</v>
      </c>
      <c r="O175" s="4">
        <v>0.10101007956937169</v>
      </c>
      <c r="P175" s="4">
        <v>0.52703140899734402</v>
      </c>
      <c r="Q175" s="4">
        <v>0.3046097404114565</v>
      </c>
      <c r="R175" s="4">
        <v>3.3147615254289513</v>
      </c>
    </row>
    <row r="176" spans="1:18" ht="15.75" thickBot="1" x14ac:dyDescent="0.3">
      <c r="B176" s="4">
        <v>0</v>
      </c>
      <c r="C176" s="4">
        <v>0</v>
      </c>
      <c r="D176" s="4">
        <v>0</v>
      </c>
      <c r="E176" s="4">
        <v>0</v>
      </c>
      <c r="F176" s="4">
        <v>0</v>
      </c>
      <c r="G176" s="4">
        <v>0</v>
      </c>
      <c r="H176" s="4" t="s">
        <v>63</v>
      </c>
      <c r="I176" s="4">
        <v>0</v>
      </c>
      <c r="K176" s="4">
        <v>-0.1114214806836239</v>
      </c>
      <c r="L176" s="4">
        <v>-5.5395838823552729E-3</v>
      </c>
      <c r="M176" s="4">
        <v>1.3379996487980573E-2</v>
      </c>
      <c r="N176" s="4">
        <v>-0.22615295764326704</v>
      </c>
      <c r="O176" s="4">
        <v>-2.1937939762301878E-2</v>
      </c>
      <c r="P176" s="4">
        <v>-3.7386789863547154E-2</v>
      </c>
      <c r="Q176" s="4">
        <v>-1.1806053688726399E-2</v>
      </c>
      <c r="R176" s="4">
        <v>-0.2812554297573655</v>
      </c>
    </row>
    <row r="177" spans="2:9" ht="15.75" thickBot="1" x14ac:dyDescent="0.3">
      <c r="B177" s="4">
        <v>0</v>
      </c>
      <c r="C177" s="4">
        <v>0</v>
      </c>
      <c r="D177" s="4">
        <v>0</v>
      </c>
      <c r="E177" s="4">
        <v>0</v>
      </c>
      <c r="F177" s="4">
        <v>0</v>
      </c>
      <c r="G177" s="4">
        <v>0</v>
      </c>
      <c r="H177" s="4">
        <v>0</v>
      </c>
      <c r="I177" s="4" t="s">
        <v>63</v>
      </c>
    </row>
    <row r="178" spans="2:9" ht="15.75" thickBot="1" x14ac:dyDescent="0.3">
      <c r="B178" s="229" t="s">
        <v>62</v>
      </c>
      <c r="C178" s="229"/>
      <c r="D178" s="229"/>
      <c r="E178" s="229"/>
    </row>
    <row r="179" spans="2:9" x14ac:dyDescent="0.25">
      <c r="B179" t="e">
        <f t="array" ref="B179:I186">WI-lamda</f>
        <v>#VALUE!</v>
      </c>
      <c r="C179">
        <v>4.7254557922191678E-3</v>
      </c>
      <c r="D179">
        <v>-1.1154953924585473E-2</v>
      </c>
      <c r="E179">
        <v>-0.30984746414956321</v>
      </c>
      <c r="F179">
        <v>1.8204488693840032E-2</v>
      </c>
      <c r="G179">
        <v>9.1514617845714127E-3</v>
      </c>
      <c r="H179">
        <v>-5.6267177915085339E-3</v>
      </c>
      <c r="I179">
        <v>0.10890754161649821</v>
      </c>
    </row>
    <row r="180" spans="2:9" x14ac:dyDescent="0.25">
      <c r="B180">
        <v>3.6458498595552213</v>
      </c>
      <c r="C180" t="e">
        <v>#VALUE!</v>
      </c>
      <c r="D180">
        <v>-0.12312608218790569</v>
      </c>
      <c r="E180">
        <v>15.024353025225988</v>
      </c>
      <c r="F180">
        <v>0.20409249499774046</v>
      </c>
      <c r="G180">
        <v>0.9158510921126799</v>
      </c>
      <c r="H180">
        <v>0.51038424973690721</v>
      </c>
      <c r="I180">
        <v>5.8493951949837566</v>
      </c>
    </row>
    <row r="181" spans="2:9" x14ac:dyDescent="0.25">
      <c r="B181">
        <v>-4.2489000636487404</v>
      </c>
      <c r="C181">
        <v>-0.13953108642729961</v>
      </c>
      <c r="D181" t="e">
        <v>#VALUE!</v>
      </c>
      <c r="E181">
        <v>-12.73298806115468</v>
      </c>
      <c r="F181">
        <v>-0.55970155194767635</v>
      </c>
      <c r="G181">
        <v>-1.2599768102867328</v>
      </c>
      <c r="H181">
        <v>-0.51707471096042323</v>
      </c>
      <c r="I181">
        <v>-8.9179131761024344</v>
      </c>
    </row>
    <row r="182" spans="2:9" x14ac:dyDescent="0.25">
      <c r="B182">
        <v>1.158309921762106E-2</v>
      </c>
      <c r="C182">
        <v>-3.0745704285034618E-4</v>
      </c>
      <c r="D182">
        <v>6.980248040709744E-4</v>
      </c>
      <c r="E182" t="e">
        <v>#VALUE!</v>
      </c>
      <c r="F182">
        <v>-1.1297888146704488E-3</v>
      </c>
      <c r="G182">
        <v>1.8454095758344018E-3</v>
      </c>
      <c r="H182">
        <v>2.0509812354575817E-3</v>
      </c>
      <c r="I182">
        <v>6.9760987266257648E-3</v>
      </c>
    </row>
    <row r="183" spans="2:9" x14ac:dyDescent="0.25">
      <c r="B183">
        <v>5.9212946871850196</v>
      </c>
      <c r="C183">
        <v>0.25007713417615396</v>
      </c>
      <c r="D183">
        <v>-0.60625902019136924</v>
      </c>
      <c r="E183">
        <v>14.557572069822932</v>
      </c>
      <c r="F183" t="e">
        <v>#VALUE!</v>
      </c>
      <c r="G183">
        <v>1.8844523404519342</v>
      </c>
      <c r="H183">
        <v>0.66873145755176355</v>
      </c>
      <c r="I183">
        <v>13.82997980343832</v>
      </c>
    </row>
    <row r="184" spans="2:9" x14ac:dyDescent="0.25">
      <c r="B184">
        <v>2.1231584884821855</v>
      </c>
      <c r="C184">
        <v>2.5449850778572144E-2</v>
      </c>
      <c r="D184">
        <v>-6.5513847951308421E-2</v>
      </c>
      <c r="E184">
        <v>8.8993627978503014</v>
      </c>
      <c r="F184">
        <v>0.10874988861502072</v>
      </c>
      <c r="G184" t="e">
        <v>#VALUE!</v>
      </c>
      <c r="H184">
        <v>0.29966202087875216</v>
      </c>
      <c r="I184">
        <v>3.3404395107717901</v>
      </c>
    </row>
    <row r="185" spans="2:9" x14ac:dyDescent="0.25">
      <c r="B185">
        <v>2.1432122873597486</v>
      </c>
      <c r="C185">
        <v>2.3419469854139494E-2</v>
      </c>
      <c r="D185">
        <v>-6.0762599507506967E-2</v>
      </c>
      <c r="E185">
        <v>9.1135281561529489</v>
      </c>
      <c r="F185">
        <v>0.10101007956937169</v>
      </c>
      <c r="G185">
        <v>0.52703140899734402</v>
      </c>
      <c r="H185" t="e">
        <v>#VALUE!</v>
      </c>
      <c r="I185">
        <v>3.3147615254289513</v>
      </c>
    </row>
    <row r="186" spans="2:9" x14ac:dyDescent="0.25">
      <c r="B186">
        <v>-0.1114214806836239</v>
      </c>
      <c r="C186">
        <v>-5.5395838823552729E-3</v>
      </c>
      <c r="D186">
        <v>1.3379996487980573E-2</v>
      </c>
      <c r="E186">
        <v>-0.22615295764326704</v>
      </c>
      <c r="F186">
        <v>-2.1937939762301878E-2</v>
      </c>
      <c r="G186">
        <v>-3.7386789863547154E-2</v>
      </c>
      <c r="H186">
        <v>-1.1806053688726399E-2</v>
      </c>
      <c r="I186" t="e">
        <v>#VALUE!</v>
      </c>
    </row>
  </sheetData>
  <mergeCells count="34">
    <mergeCell ref="B178:E178"/>
    <mergeCell ref="L148:N148"/>
    <mergeCell ref="B149:E149"/>
    <mergeCell ref="B159:E159"/>
    <mergeCell ref="L159:O159"/>
    <mergeCell ref="L168:O168"/>
    <mergeCell ref="B169:E169"/>
    <mergeCell ref="K92:N92"/>
    <mergeCell ref="B102:E102"/>
    <mergeCell ref="B120:E120"/>
    <mergeCell ref="B141:E141"/>
    <mergeCell ref="L102:N102"/>
    <mergeCell ref="L111:N111"/>
    <mergeCell ref="L120:N120"/>
    <mergeCell ref="L130:N130"/>
    <mergeCell ref="L139:N139"/>
    <mergeCell ref="B92:E92"/>
    <mergeCell ref="B54:D54"/>
    <mergeCell ref="B63:D63"/>
    <mergeCell ref="B72:D72"/>
    <mergeCell ref="B82:E82"/>
    <mergeCell ref="K82:N82"/>
    <mergeCell ref="A51:B51"/>
    <mergeCell ref="K1:K2"/>
    <mergeCell ref="C2:J2"/>
    <mergeCell ref="M2:T2"/>
    <mergeCell ref="A1:C1"/>
    <mergeCell ref="A22:B22"/>
    <mergeCell ref="A43:B43"/>
    <mergeCell ref="A50:B50"/>
    <mergeCell ref="M22:T22"/>
    <mergeCell ref="M43:T43"/>
    <mergeCell ref="B3:B4"/>
    <mergeCell ref="K3:K4"/>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Multiple Regression</vt:lpstr>
      <vt:lpstr>Logit Regression</vt:lpstr>
      <vt:lpstr>Newton Rrapson</vt:lpstr>
      <vt:lpstr>Linear dis 2 groups</vt:lpstr>
      <vt:lpstr>linear dis for &gt;2 groups</vt:lpstr>
      <vt:lpstr>'Newton Rrapson'!_Hlk177615438</vt:lpstr>
      <vt:lpstr>lamda</vt:lpstr>
      <vt:lpstr>T_1</vt:lpstr>
      <vt:lpstr>T_2</vt:lpstr>
      <vt:lpstr>T_3</vt:lpstr>
      <vt:lpstr>T_T1_T2_T3</vt:lpstr>
      <vt:lpstr>W</vt:lpstr>
      <vt:lpstr>W_1</vt:lpstr>
      <vt:lpstr>W_2</vt:lpstr>
      <vt:lpstr>W_3</vt:lpstr>
      <vt:lpstr>WI</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Selvi</dc:creator>
  <cp:lastModifiedBy>Sivasankar</cp:lastModifiedBy>
  <dcterms:created xsi:type="dcterms:W3CDTF">2014-04-08T04:50:59Z</dcterms:created>
  <dcterms:modified xsi:type="dcterms:W3CDTF">2019-05-15T04:30:55Z</dcterms:modified>
</cp:coreProperties>
</file>