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262e7afbb777e1d/Documents/Desktop/DA UCI/"/>
    </mc:Choice>
  </mc:AlternateContent>
  <xr:revisionPtr revIDLastSave="559" documentId="8_{1CE43361-C737-420D-BDE6-EF97CBB32227}" xr6:coauthVersionLast="47" xr6:coauthVersionMax="47" xr10:uidLastSave="{C02FA1EF-1FFA-476B-9E7F-DBC573050FD6}"/>
  <bookViews>
    <workbookView xWindow="31440" yWindow="1920" windowWidth="23020" windowHeight="14620" xr2:uid="{00000000-000D-0000-FFFF-FFFF00000000}"/>
  </bookViews>
  <sheets>
    <sheet name="Crowdfunding" sheetId="1" r:id="rId1"/>
    <sheet name="Pivot 1" sheetId="2" r:id="rId2"/>
    <sheet name="Pivot 2" sheetId="3" r:id="rId3"/>
    <sheet name="Pivot 3" sheetId="8" r:id="rId4"/>
    <sheet name="Crowdfunding Goal Analyisis" sheetId="9" r:id="rId5"/>
    <sheet name="Statistical Analysis" sheetId="11" r:id="rId6"/>
  </sheets>
  <definedNames>
    <definedName name="_xlnm._FilterDatabase" localSheetId="0" hidden="1">Crowdfunding!$A$1:$T$1001</definedName>
    <definedName name="_xlchart.v1.0" hidden="1">'Statistical Analysis'!$G$2:$G$365</definedName>
    <definedName name="_xlchart.v1.1" hidden="1">'Statistical Analysis'!$H$2:$H$365</definedName>
    <definedName name="_xlchart.v1.2" hidden="1">'Statistical Analysis'!$E$2:$E$566</definedName>
    <definedName name="_xlchart.v1.3" hidden="1">'Statistical Analysis'!$F$2:$F$566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S9" i="1"/>
  <c r="L11" i="11"/>
  <c r="L10" i="11"/>
  <c r="L9" i="11"/>
  <c r="L8" i="11"/>
  <c r="L7" i="11"/>
  <c r="L6" i="11"/>
  <c r="K11" i="11"/>
  <c r="K10" i="11"/>
  <c r="K9" i="11"/>
  <c r="K8" i="11"/>
  <c r="K7" i="11"/>
  <c r="K6" i="11"/>
  <c r="D5" i="9"/>
  <c r="E15" i="9"/>
  <c r="E14" i="9"/>
  <c r="E13" i="9"/>
  <c r="E12" i="9"/>
  <c r="E11" i="9"/>
  <c r="E10" i="9"/>
  <c r="E9" i="9"/>
  <c r="E8" i="9"/>
  <c r="E7" i="9"/>
  <c r="E6" i="9"/>
  <c r="E5" i="9"/>
  <c r="E4" i="9"/>
  <c r="D15" i="9"/>
  <c r="D14" i="9"/>
  <c r="D13" i="9"/>
  <c r="D12" i="9"/>
  <c r="D11" i="9"/>
  <c r="D10" i="9"/>
  <c r="D9" i="9"/>
  <c r="D8" i="9"/>
  <c r="D7" i="9"/>
  <c r="D6" i="9"/>
  <c r="D4" i="9"/>
  <c r="C4" i="9"/>
  <c r="C15" i="9"/>
  <c r="C14" i="9"/>
  <c r="C13" i="9"/>
  <c r="C12" i="9"/>
  <c r="C11" i="9"/>
  <c r="C10" i="9"/>
  <c r="C9" i="9"/>
  <c r="C8" i="9"/>
  <c r="C7" i="9"/>
  <c r="C5" i="9"/>
  <c r="C6" i="9"/>
  <c r="S7" i="1"/>
  <c r="S3" i="1"/>
  <c r="T3" i="1"/>
  <c r="S4" i="1"/>
  <c r="T4" i="1"/>
  <c r="S5" i="1"/>
  <c r="T5" i="1"/>
  <c r="S6" i="1"/>
  <c r="T6" i="1"/>
  <c r="T7" i="1"/>
  <c r="S8" i="1"/>
  <c r="T8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F9" i="9" l="1"/>
  <c r="I9" i="9" s="1"/>
  <c r="F10" i="9"/>
  <c r="I10" i="9" s="1"/>
  <c r="F12" i="9"/>
  <c r="H12" i="9" s="1"/>
  <c r="F11" i="9"/>
  <c r="I11" i="9" s="1"/>
  <c r="F8" i="9"/>
  <c r="I8" i="9" s="1"/>
  <c r="F7" i="9"/>
  <c r="G7" i="9" s="1"/>
  <c r="F4" i="9"/>
  <c r="H4" i="9" s="1"/>
  <c r="F6" i="9"/>
  <c r="I6" i="9" s="1"/>
  <c r="F15" i="9"/>
  <c r="H15" i="9" s="1"/>
  <c r="F14" i="9"/>
  <c r="H14" i="9" s="1"/>
  <c r="F13" i="9"/>
  <c r="I13" i="9" s="1"/>
  <c r="F5" i="9"/>
  <c r="H5" i="9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9" i="9" l="1"/>
  <c r="I5" i="9"/>
  <c r="G5" i="9"/>
  <c r="G10" i="9"/>
  <c r="I12" i="9"/>
  <c r="G12" i="9"/>
  <c r="H9" i="9"/>
  <c r="H13" i="9"/>
  <c r="H10" i="9"/>
  <c r="G15" i="9"/>
  <c r="I15" i="9"/>
  <c r="G4" i="9"/>
  <c r="H8" i="9"/>
  <c r="H7" i="9"/>
  <c r="I4" i="9"/>
  <c r="G6" i="9"/>
  <c r="H6" i="9"/>
  <c r="G13" i="9"/>
  <c r="G8" i="9"/>
  <c r="G14" i="9"/>
  <c r="I14" i="9"/>
  <c r="H11" i="9"/>
  <c r="G11" i="9"/>
  <c r="I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cindy duong</author>
  </authors>
  <commentList>
    <comment ref="R1" authorId="0" shapeId="0" xr:uid="{68049C92-8B94-4280-85AB-3D9EF329065B}">
      <text>
        <r>
          <rPr>
            <b/>
            <sz val="9"/>
            <color indexed="81"/>
            <rFont val="Tahoma"/>
            <charset val="1"/>
          </rPr>
          <t>cindy duong:</t>
        </r>
        <r>
          <rPr>
            <sz val="9"/>
            <color indexed="81"/>
            <rFont val="Tahoma"/>
            <charset val="1"/>
          </rPr>
          <t xml:space="preserve">
These columns were created by selecting column P 
select Data &gt; text to columns, delimited using / symbol 
https://support.microsoft.com/en-us/office/split-text-into-different-columns-with-the-convert-text-to-columns-wizard-30b14928-5550-41f5-97ca-7a3e9c363ed7</t>
        </r>
      </text>
    </comment>
  </commentList>
</comments>
</file>

<file path=xl/sharedStrings.xml><?xml version="1.0" encoding="utf-8"?>
<sst xmlns="http://schemas.openxmlformats.org/spreadsheetml/2006/main" count="9061" uniqueCount="2115">
  <si>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</si>
  <si>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</si>
  <si>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</si>
  <si>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</si>
  <si>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</si>
  <si>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</si>
  <si>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</si>
  <si>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</si>
  <si>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</si>
  <si>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</si>
  <si>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</si>
  <si>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</si>
  <si>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</si>
  <si>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</si>
  <si>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</si>
  <si>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</si>
  <si>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</si>
  <si>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</si>
  <si>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</si>
  <si>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</si>
  <si>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</si>
  <si>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</si>
  <si>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</si>
  <si>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</si>
  <si>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</si>
  <si>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</si>
  <si>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</si>
  <si>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</si>
  <si>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</si>
  <si>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</si>
  <si>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</si>
  <si>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</si>
  <si>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</si>
  <si>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</si>
  <si>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</si>
  <si>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</si>
  <si>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</si>
  <si>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</si>
  <si>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</si>
  <si>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</si>
  <si>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</si>
  <si>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</si>
  <si>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</si>
  <si>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</si>
  <si>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</si>
  <si>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</si>
  <si>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</si>
  <si>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</si>
  <si>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</si>
  <si>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</si>
  <si>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</si>
  <si>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</si>
  <si>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</si>
  <si>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</si>
  <si>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</si>
  <si>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</si>
  <si>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</si>
  <si>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</si>
  <si>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</si>
  <si>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</si>
  <si>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</si>
  <si>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</si>
  <si>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</si>
  <si>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</si>
  <si>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</si>
  <si>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</si>
  <si>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</si>
  <si>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</si>
  <si>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</si>
  <si>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</si>
  <si>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</si>
  <si>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</si>
  <si>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</si>
  <si>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</si>
  <si>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</si>
  <si>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</si>
  <si>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</si>
  <si>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</si>
  <si>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</si>
  <si>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</si>
  <si>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</si>
  <si>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</si>
  <si>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</si>
  <si>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</si>
  <si>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</si>
  <si>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</si>
  <si>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</si>
  <si>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</si>
  <si>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</si>
  <si>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</si>
  <si>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</si>
  <si>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</si>
  <si>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</si>
  <si>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</si>
  <si>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</si>
  <si>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</si>
  <si>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</si>
  <si>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</si>
  <si>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</si>
  <si>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</si>
  <si>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</si>
  <si>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</si>
  <si>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</si>
  <si>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</si>
  <si>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</si>
  <si>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</si>
  <si>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</si>
  <si>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</si>
  <si>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</si>
  <si>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</si>
  <si>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</si>
  <si>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</si>
  <si>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</si>
  <si>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</si>
  <si>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</si>
  <si>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</si>
  <si>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</si>
  <si>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</si>
  <si>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</si>
  <si>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</si>
  <si>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</si>
  <si>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</si>
  <si>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</si>
  <si>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</si>
  <si>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</si>
  <si>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</si>
  <si>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</si>
  <si>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</si>
  <si>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</si>
  <si>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</si>
  <si>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</si>
  <si>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</si>
  <si>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</si>
  <si>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</si>
  <si>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</si>
  <si>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</si>
  <si>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</si>
  <si>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</si>
  <si>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</si>
  <si>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</si>
  <si>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</si>
  <si>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</si>
  <si>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</si>
  <si>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</si>
  <si>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</si>
  <si>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</si>
  <si>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</si>
  <si>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</si>
  <si>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</si>
  <si>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</si>
  <si>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</si>
  <si>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</si>
  <si>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</si>
  <si>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</si>
  <si>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</si>
  <si>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</si>
  <si>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</si>
  <si>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</si>
  <si>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</si>
  <si>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</si>
  <si>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</si>
  <si>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</si>
  <si>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</si>
  <si>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</si>
  <si>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</si>
  <si>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</si>
  <si>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</si>
  <si>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</si>
  <si>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</si>
  <si>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</si>
  <si>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</si>
  <si>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</si>
  <si>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</si>
  <si>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</si>
  <si>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</si>
  <si>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</si>
  <si>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</si>
  <si>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</si>
  <si>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</si>
  <si>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</si>
  <si>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</si>
  <si>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</si>
  <si>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</si>
  <si>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</si>
  <si>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</si>
  <si>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</si>
  <si>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</si>
  <si>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</si>
  <si>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</si>
  <si>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</si>
  <si>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</si>
  <si>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</si>
  <si>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</si>
  <si>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</si>
  <si>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</si>
  <si>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</si>
  <si>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</si>
  <si>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</si>
  <si>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</si>
  <si>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</si>
  <si>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</si>
  <si>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</si>
  <si>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</si>
  <si>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</si>
  <si>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</si>
  <si>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</si>
  <si>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</si>
  <si>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</si>
  <si>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</si>
  <si>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</si>
  <si>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</si>
  <si>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</si>
  <si>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</si>
  <si>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</si>
  <si>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</si>
  <si>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</si>
  <si>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</si>
  <si>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</si>
  <si>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</si>
  <si>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</si>
  <si>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</si>
  <si>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</si>
  <si>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</si>
  <si>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</si>
  <si>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</si>
  <si>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</si>
  <si>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</si>
  <si>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</si>
  <si>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</si>
  <si>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</si>
  <si>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</si>
  <si>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</si>
  <si>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</si>
  <si>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</si>
  <si>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</si>
  <si>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</si>
  <si>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</si>
  <si>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</si>
  <si>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</si>
  <si>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</si>
  <si>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</si>
  <si>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</si>
  <si>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</si>
  <si>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</si>
  <si>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</si>
  <si>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</si>
  <si>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</si>
  <si>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</si>
  <si>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</si>
  <si>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</si>
  <si>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</si>
  <si>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</si>
  <si>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</si>
  <si>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</si>
  <si>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</si>
  <si>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</si>
  <si>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</si>
  <si>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</si>
  <si>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</si>
  <si>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</si>
  <si>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</si>
  <si>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</si>
  <si>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</si>
  <si>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</si>
  <si>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</si>
  <si>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</si>
  <si>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</si>
  <si>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</si>
  <si>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</si>
  <si>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</si>
  <si>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</si>
  <si>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</si>
  <si>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</si>
  <si>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</si>
  <si>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</si>
  <si>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</si>
  <si>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</si>
  <si>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</si>
  <si>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</si>
  <si>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</si>
  <si>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</si>
  <si>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</si>
  <si>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</si>
  <si>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</si>
  <si>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</si>
  <si>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</si>
  <si>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</si>
  <si>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</si>
  <si>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</si>
  <si>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</si>
  <si>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</si>
  <si>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</si>
  <si>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</si>
  <si>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</si>
  <si>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</si>
  <si>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</si>
  <si>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</si>
  <si>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</si>
  <si>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</si>
  <si>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</si>
  <si>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</si>
  <si>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</si>
  <si>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</si>
  <si>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</si>
  <si>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</si>
  <si>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</si>
  <si>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</si>
  <si>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</si>
  <si>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</si>
  <si>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</si>
  <si>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</si>
  <si>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</si>
  <si>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</si>
  <si>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</si>
  <si>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</si>
  <si>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</si>
  <si>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</si>
  <si>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</si>
  <si>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</si>
  <si>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</si>
  <si>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</si>
  <si>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</si>
  <si>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</si>
  <si>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</si>
  <si>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</si>
  <si>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</si>
  <si>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</si>
  <si>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</si>
  <si>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</si>
  <si>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</si>
  <si>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</si>
  <si>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</si>
  <si>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</si>
  <si>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</si>
  <si>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</si>
  <si>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</si>
  <si>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</si>
  <si>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</si>
  <si>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</si>
  <si>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</si>
  <si>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</si>
  <si>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</si>
  <si>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</si>
  <si>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</si>
  <si>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</si>
  <si>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</si>
  <si>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</si>
  <si>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</si>
  <si>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</si>
  <si>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</si>
  <si>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</si>
  <si>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</si>
  <si>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</si>
  <si>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</si>
  <si>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</si>
  <si>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</si>
  <si>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</si>
  <si>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</si>
  <si>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</si>
  <si>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</si>
  <si>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</si>
  <si>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</si>
  <si>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</si>
  <si>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</si>
  <si>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</si>
  <si>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</si>
  <si>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</si>
  <si>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</si>
  <si>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</si>
  <si>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</si>
  <si>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</si>
  <si>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</si>
  <si>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</si>
  <si>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</si>
  <si>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</si>
  <si>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</si>
  <si>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</si>
  <si>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</si>
  <si>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</si>
  <si>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</si>
  <si>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</si>
  <si>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</si>
  <si>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</si>
  <si>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</si>
  <si>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</si>
  <si>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</si>
  <si>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</si>
  <si>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</si>
  <si>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</si>
  <si>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</si>
  <si>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</si>
  <si>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</si>
  <si>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</si>
  <si>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</si>
  <si>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</si>
  <si>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</si>
  <si>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</si>
  <si>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</si>
  <si>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</si>
  <si>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</si>
  <si>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</si>
  <si>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</si>
  <si>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</si>
  <si>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</si>
  <si>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</si>
  <si>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</si>
  <si>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</si>
  <si>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</si>
  <si>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</si>
  <si>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</si>
  <si>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</si>
  <si>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</si>
  <si>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</si>
  <si>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</si>
  <si>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</si>
  <si>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</si>
  <si>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</si>
  <si>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</si>
  <si>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</si>
  <si>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</si>
  <si>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</si>
  <si>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</si>
  <si>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</si>
  <si>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</si>
  <si>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</si>
  <si>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</si>
  <si>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</si>
  <si>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</si>
  <si>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</si>
  <si>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</si>
  <si>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</si>
  <si>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</si>
  <si>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</si>
  <si>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</si>
  <si>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</si>
  <si>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</si>
  <si>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</si>
  <si>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</si>
  <si>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</si>
  <si>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</si>
  <si>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</si>
  <si>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</si>
  <si>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</si>
  <si>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</si>
  <si>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</si>
  <si>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</si>
  <si>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</si>
  <si>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</si>
  <si>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</si>
  <si>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</si>
  <si>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</si>
  <si>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</si>
  <si>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</si>
  <si>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</si>
  <si>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</si>
  <si>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</si>
  <si>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</si>
  <si>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</si>
  <si>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</si>
  <si>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</si>
  <si>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</si>
  <si>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</si>
  <si>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</si>
  <si>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</si>
  <si>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</si>
  <si>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</si>
  <si>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</si>
  <si>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</si>
  <si>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</si>
  <si>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</si>
  <si>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</si>
  <si>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</si>
  <si>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</si>
  <si>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</si>
  <si>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</si>
  <si>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</si>
  <si>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</si>
  <si>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</si>
  <si>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</si>
  <si>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</si>
  <si>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</si>
  <si>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</si>
  <si>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</si>
  <si>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</si>
  <si>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</si>
  <si>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</si>
  <si>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</si>
  <si>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</si>
  <si>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</si>
  <si>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</si>
  <si>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</si>
  <si>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</si>
  <si>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</si>
  <si>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</si>
  <si>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</si>
  <si>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</si>
  <si>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</si>
  <si>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</si>
  <si>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</si>
  <si>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</si>
  <si>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</si>
  <si>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</si>
  <si>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</si>
  <si>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</si>
  <si>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</si>
  <si>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</si>
  <si>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</si>
  <si>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</si>
  <si>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</si>
  <si>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</si>
  <si>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</si>
  <si>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</si>
  <si>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</si>
  <si>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</si>
  <si>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</si>
  <si>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</si>
  <si>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</si>
  <si>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</si>
  <si>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</si>
  <si>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</si>
  <si>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</si>
  <si>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</si>
  <si>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</si>
  <si>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</si>
  <si>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</si>
  <si>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</si>
  <si>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</si>
  <si>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</si>
  <si>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</si>
  <si>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</si>
  <si>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</si>
  <si>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</si>
  <si>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</si>
  <si>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</si>
  <si>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</si>
  <si>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</si>
  <si>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</si>
  <si>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</si>
  <si>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</si>
  <si>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</si>
  <si>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</si>
  <si>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</si>
  <si>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</si>
  <si>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</si>
  <si>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</si>
  <si>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</si>
  <si>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</si>
  <si>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</si>
  <si>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</si>
  <si>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</si>
  <si>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</si>
  <si>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</si>
  <si>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</si>
  <si>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</si>
  <si>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</si>
  <si>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</si>
  <si>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</si>
  <si>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</si>
  <si>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</si>
  <si>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</si>
  <si>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</si>
  <si>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</si>
  <si>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</si>
  <si>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</si>
  <si>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</si>
  <si>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</si>
  <si>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</si>
  <si>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</si>
  <si>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</si>
  <si>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</si>
  <si>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</si>
  <si>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</si>
  <si>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</si>
  <si>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</si>
  <si>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</si>
  <si>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</si>
  <si>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</si>
  <si>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</si>
  <si>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</si>
  <si>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</si>
  <si>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</si>
  <si>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</si>
  <si>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</si>
  <si>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</si>
  <si>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</si>
  <si>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</si>
  <si>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</si>
  <si>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</si>
  <si>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</si>
  <si>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</si>
  <si>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</si>
  <si>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</si>
  <si>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</si>
  <si>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</si>
  <si>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</si>
  <si>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</si>
  <si>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</si>
  <si>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</si>
  <si>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</si>
  <si>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</si>
  <si>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</si>
  <si>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</si>
  <si>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</si>
  <si>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</si>
  <si>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</si>
  <si>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</si>
  <si>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</si>
  <si>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</si>
  <si>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</si>
  <si>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</si>
  <si>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</si>
  <si>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</si>
  <si>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</si>
  <si>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</si>
  <si>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</si>
  <si>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</si>
  <si>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</si>
  <si>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</si>
  <si>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</si>
  <si>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</si>
  <si>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</si>
  <si>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</si>
  <si>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</si>
  <si>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</si>
  <si>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</si>
  <si>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</si>
  <si>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</si>
  <si>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</si>
  <si>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</si>
  <si>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</si>
  <si>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</si>
  <si>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</si>
  <si>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</si>
  <si>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</si>
  <si>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</si>
  <si>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</si>
  <si>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</si>
  <si>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</si>
  <si>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</si>
  <si>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</si>
  <si>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</si>
  <si>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</si>
  <si>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</si>
  <si>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</si>
  <si>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</si>
  <si>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</si>
  <si>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</si>
  <si>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</si>
  <si>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</si>
  <si>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</si>
  <si>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</si>
  <si>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</si>
  <si>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</si>
  <si>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</si>
  <si>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</si>
  <si>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</si>
  <si>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</si>
  <si>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</si>
  <si>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</si>
  <si>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</si>
  <si>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</si>
  <si>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</si>
  <si>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</si>
  <si>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</si>
  <si>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</si>
  <si>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</si>
  <si>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</si>
  <si>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</si>
  <si>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</si>
  <si>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</si>
  <si>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</si>
  <si>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</si>
  <si>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</si>
  <si>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</si>
  <si>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</si>
  <si>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</si>
  <si>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</si>
  <si>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</si>
  <si>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</si>
  <si>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</si>
  <si>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</si>
  <si>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</si>
  <si>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</si>
  <si>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</si>
  <si>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</si>
  <si>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</si>
  <si>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</si>
  <si>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</si>
  <si>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</si>
  <si>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</si>
  <si>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</si>
  <si>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</si>
  <si>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</si>
  <si>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</si>
  <si>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</si>
  <si>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</si>
  <si>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</si>
  <si>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</si>
  <si>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</si>
  <si>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</si>
  <si>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</si>
  <si>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</si>
  <si>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</si>
  <si>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</si>
  <si>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</si>
  <si>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</si>
  <si>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</si>
  <si>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</si>
  <si>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</si>
  <si>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</si>
  <si>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</si>
  <si>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</si>
  <si>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</si>
  <si>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</si>
  <si>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</si>
  <si>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</si>
  <si>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</si>
  <si>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</si>
  <si>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</si>
  <si>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</si>
  <si>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</si>
  <si>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</si>
  <si>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</si>
  <si>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</si>
  <si>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</si>
  <si>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</si>
  <si>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</si>
  <si>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</si>
  <si>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</si>
  <si>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</si>
  <si>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</si>
  <si>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</si>
  <si>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</si>
  <si>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</si>
  <si>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</si>
  <si>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</si>
  <si>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</si>
  <si>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</si>
  <si>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</si>
  <si>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</si>
  <si>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</si>
  <si>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</si>
  <si>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</si>
  <si>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</si>
  <si>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</si>
  <si>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</si>
  <si>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</si>
  <si>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</si>
  <si>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</si>
  <si>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</si>
  <si>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</si>
  <si>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</si>
  <si>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</si>
  <si>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</si>
  <si>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</si>
  <si>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</si>
  <si>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</si>
  <si>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</si>
  <si>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</si>
  <si>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</si>
  <si>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</si>
  <si>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</si>
  <si>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</si>
  <si>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</si>
  <si>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</si>
  <si>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</si>
  <si>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</si>
  <si>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</si>
  <si>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</si>
  <si>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</si>
  <si>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</si>
  <si>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</si>
  <si>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</si>
  <si>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</si>
  <si>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</si>
  <si>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</si>
  <si>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</si>
  <si>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</si>
  <si>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</si>
  <si>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</si>
  <si>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</si>
  <si>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</si>
  <si>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</si>
  <si>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</si>
  <si>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</si>
  <si>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</si>
  <si>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</si>
  <si>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</si>
  <si>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</si>
  <si>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</si>
  <si>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</si>
  <si>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</si>
  <si>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</si>
  <si>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</si>
  <si>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</si>
  <si>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</si>
  <si>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</si>
  <si>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</si>
  <si>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</si>
  <si>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</si>
  <si>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</si>
  <si>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</si>
  <si>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</si>
  <si>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</si>
  <si>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</si>
  <si>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</si>
  <si>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</si>
  <si>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</si>
  <si>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</si>
  <si>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</si>
  <si>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</si>
  <si>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</si>
  <si>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</si>
  <si>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</si>
  <si>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</si>
  <si>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</si>
  <si>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</si>
  <si>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</si>
  <si>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</si>
  <si>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</si>
  <si>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</si>
  <si>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</si>
  <si>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</si>
  <si>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</si>
  <si>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</si>
  <si>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</si>
  <si>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</si>
  <si>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</si>
  <si>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</si>
  <si>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</si>
  <si>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</si>
  <si>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</si>
  <si>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</si>
  <si>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</si>
  <si>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</si>
  <si>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</si>
  <si>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</si>
  <si>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</si>
  <si>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</si>
  <si>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</si>
  <si>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</si>
  <si>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</si>
  <si>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</si>
  <si>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</si>
  <si>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</si>
  <si>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</si>
  <si>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</si>
  <si>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</si>
  <si>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</si>
  <si>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</si>
  <si>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</si>
  <si>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</si>
  <si>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</si>
  <si>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</si>
  <si>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</si>
  <si>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</si>
  <si>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</si>
  <si>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</si>
  <si>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</si>
  <si>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</si>
  <si>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</si>
  <si>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</si>
  <si>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</si>
  <si>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</si>
  <si>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</si>
  <si>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</si>
  <si>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</si>
  <si>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</si>
  <si>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</si>
  <si>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</si>
  <si>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</si>
  <si>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</si>
  <si>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</si>
  <si>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</si>
  <si>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</si>
  <si>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</si>
  <si>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</si>
  <si>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</si>
  <si>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</si>
  <si>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</si>
  <si>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</si>
  <si>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</si>
  <si>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</si>
  <si>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</si>
  <si>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</si>
  <si>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</si>
  <si>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</si>
  <si>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</si>
  <si>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</si>
  <si>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</si>
  <si>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</si>
  <si>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</si>
  <si>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</si>
  <si>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</si>
  <si>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</si>
  <si>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</si>
  <si>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</si>
  <si>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</si>
  <si>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</si>
  <si>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</si>
  <si>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</si>
  <si>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</si>
  <si>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</si>
  <si>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</si>
  <si>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</si>
  <si>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</si>
  <si>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</si>
  <si>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</si>
  <si>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</si>
  <si>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</si>
  <si>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</si>
  <si>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</si>
  <si>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</si>
  <si>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</si>
  <si>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</si>
  <si>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</si>
  <si>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</si>
  <si>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</si>
  <si>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</si>
  <si>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</si>
  <si>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</si>
  <si>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</si>
  <si>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</si>
  <si>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</si>
  <si>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</si>
  <si>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</si>
  <si>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</si>
  <si>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</si>
  <si>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</si>
  <si>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</si>
  <si>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</si>
  <si>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</si>
  <si>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</si>
  <si>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</si>
  <si>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</si>
  <si>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</si>
  <si>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</si>
  <si>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</si>
  <si>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</si>
  <si>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</si>
  <si>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</si>
  <si>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</si>
  <si>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</si>
  <si>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</si>
  <si>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</si>
  <si>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</si>
  <si>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</si>
  <si>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</si>
  <si>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</si>
  <si>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</si>
  <si>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</si>
  <si>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</si>
  <si>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</si>
  <si>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</si>
  <si>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</si>
  <si>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</si>
  <si>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</si>
  <si>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</si>
  <si>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</si>
  <si>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</si>
  <si>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</si>
  <si>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</si>
  <si>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</si>
  <si>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</si>
  <si>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</si>
  <si>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</si>
  <si>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</si>
  <si>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</si>
  <si>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</si>
  <si>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</si>
  <si>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</si>
  <si>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</si>
  <si>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</si>
  <si>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</si>
  <si>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</si>
  <si>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</si>
  <si>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</si>
  <si>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</si>
  <si>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</si>
  <si>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</si>
  <si>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</si>
  <si>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</si>
  <si>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</si>
  <si>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</si>
  <si>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</si>
  <si>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</si>
  <si>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</si>
  <si>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</si>
  <si>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</si>
  <si>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</si>
  <si>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</si>
  <si>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</si>
  <si>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</si>
  <si>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</si>
  <si>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</si>
  <si>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</si>
  <si>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</si>
  <si>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</si>
  <si>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</si>
  <si>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</si>
  <si>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</si>
  <si>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</si>
  <si>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</si>
  <si>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</si>
  <si>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</si>
  <si>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</si>
  <si>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</si>
  <si>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</si>
  <si>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</si>
  <si>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</si>
  <si>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</si>
  <si>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</si>
  <si>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</si>
  <si>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</si>
  <si>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</si>
  <si>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</si>
  <si>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</si>
  <si>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</si>
  <si>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</si>
  <si>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</si>
  <si>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</si>
  <si>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</si>
  <si>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</si>
  <si>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</si>
  <si>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</si>
  <si>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</si>
  <si>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</si>
  <si>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</si>
  <si>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</si>
  <si>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</si>
  <si>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</si>
  <si>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</si>
  <si>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</si>
  <si>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</si>
  <si>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</si>
  <si>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</si>
  <si>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</si>
  <si>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</si>
  <si>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</si>
  <si>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</si>
  <si>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</si>
  <si>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</si>
  <si>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</si>
  <si>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</si>
  <si>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</si>
  <si>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</si>
  <si>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</si>
  <si>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</si>
  <si>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</si>
  <si>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</si>
  <si>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</si>
  <si>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</si>
  <si>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</si>
  <si>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</si>
  <si>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</si>
  <si>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</si>
  <si>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</si>
  <si>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</si>
  <si>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</si>
  <si>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</si>
  <si>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</si>
  <si>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</si>
  <si>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</si>
  <si>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</si>
  <si>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</si>
  <si>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</si>
  <si>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</si>
  <si>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</si>
  <si>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</si>
  <si>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</si>
  <si>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</si>
  <si>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</si>
  <si>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</si>
  <si>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</si>
  <si>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</si>
  <si>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</si>
  <si>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</si>
  <si>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</si>
  <si>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</si>
  <si>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</si>
  <si>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</si>
  <si>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</si>
  <si>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</si>
  <si>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</si>
  <si>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</si>
  <si>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</si>
  <si>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</si>
  <si>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</si>
  <si>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</si>
  <si>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</si>
  <si>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</si>
  <si>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</si>
  <si>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</si>
  <si>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</si>
  <si>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</si>
  <si>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</si>
  <si>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</si>
  <si>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</si>
  <si>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</si>
  <si>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</si>
  <si>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</si>
  <si>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</si>
  <si>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</si>
  <si>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</si>
  <si>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</si>
  <si>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</si>
  <si>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</si>
  <si>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</si>
  <si>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</si>
  <si>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</si>
  <si>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</si>
  <si>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</si>
  <si>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</si>
  <si>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</si>
  <si>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</si>
  <si>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</si>
  <si>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</si>
  <si>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</si>
  <si>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</si>
  <si>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</si>
  <si>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</si>
  <si>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</si>
  <si>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</si>
  <si>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</si>
  <si>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</si>
  <si>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</si>
  <si>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</si>
  <si>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</si>
  <si>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</si>
  <si>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</si>
  <si>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</si>
  <si>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</si>
  <si>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</si>
  <si>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</si>
  <si>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</si>
  <si>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</si>
  <si>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</si>
  <si>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</si>
  <si>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</si>
  <si>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</si>
  <si>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</si>
  <si>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</si>
  <si>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</si>
  <si>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</si>
  <si>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</si>
  <si>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</si>
  <si>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</si>
  <si>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</si>
  <si>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</si>
  <si>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</si>
  <si>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</si>
  <si>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</si>
  <si>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</si>
  <si>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</si>
  <si>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</si>
  <si>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</si>
  <si>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</si>
  <si>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</si>
  <si>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</si>
  <si>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</si>
  <si>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</si>
  <si>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</si>
  <si>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</si>
  <si>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</si>
  <si>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</si>
  <si>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</si>
  <si>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</si>
  <si>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</si>
  <si>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</si>
  <si>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</si>
  <si>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</si>
  <si>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</si>
  <si>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</si>
  <si>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</si>
  <si>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</si>
  <si>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</si>
  <si>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</si>
  <si>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</si>
  <si>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</si>
  <si>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</si>
  <si>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</si>
  <si>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</si>
  <si>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</si>
  <si>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</si>
  <si>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</si>
  <si>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</si>
  <si>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</si>
  <si>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</si>
  <si>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</si>
  <si>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</si>
  <si>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</si>
  <si>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</si>
  <si>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</si>
  <si>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</si>
  <si>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</si>
  <si>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</si>
  <si>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</si>
  <si>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</si>
  <si>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</si>
  <si>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</si>
  <si>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</si>
  <si>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</si>
  <si>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</si>
  <si>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</si>
  <si>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</si>
  <si>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</si>
  <si>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</si>
  <si>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</si>
  <si>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</si>
  <si>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</si>
  <si>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</si>
  <si>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</si>
  <si>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</si>
  <si>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</si>
  <si>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</si>
  <si>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</si>
  <si>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</si>
  <si>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</si>
  <si>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</si>
  <si>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</si>
  <si>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</si>
  <si>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</si>
  <si>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</si>
  <si>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</si>
  <si>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</si>
  <si>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</si>
  <si>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</si>
  <si>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</si>
  <si>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</si>
  <si>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</si>
  <si>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</si>
  <si>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</si>
  <si>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</si>
  <si>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</si>
  <si>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</si>
  <si>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</si>
  <si>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</si>
  <si>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</si>
  <si>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</si>
  <si>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</si>
  <si>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</si>
  <si>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</si>
  <si>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</si>
  <si>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</si>
  <si>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</si>
  <si>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</si>
  <si>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</si>
  <si>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</si>
  <si>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</si>
  <si>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</si>
  <si>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</si>
  <si>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</si>
  <si>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</si>
  <si>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</si>
  <si>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</si>
  <si>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</si>
  <si>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</si>
  <si>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</si>
  <si>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</si>
  <si>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</si>
  <si>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</si>
  <si>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</si>
  <si>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</si>
  <si>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</si>
  <si>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</si>
  <si>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</si>
  <si>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</si>
  <si>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</si>
  <si>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</si>
  <si>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</si>
  <si>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</si>
  <si>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</si>
  <si>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</si>
  <si>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</si>
  <si>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</si>
  <si>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</si>
  <si>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</si>
  <si>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</si>
  <si>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</si>
  <si>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</si>
  <si>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</si>
  <si>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</si>
  <si>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</si>
  <si>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</si>
  <si>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</si>
  <si>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</si>
  <si>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</si>
  <si>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</si>
  <si>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</si>
  <si>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</si>
  <si>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</si>
  <si>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</si>
  <si>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</si>
  <si>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</si>
  <si>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</si>
  <si>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</si>
  <si>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</si>
  <si>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</si>
  <si>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</si>
  <si>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</si>
  <si>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</si>
  <si>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</si>
  <si>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</si>
  <si>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</si>
  <si>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</si>
  <si>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</si>
  <si>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</si>
  <si>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</si>
  <si>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</si>
  <si>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</si>
  <si>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</si>
  <si>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</si>
  <si>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</si>
  <si>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</si>
  <si>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</si>
  <si>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</si>
  <si>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</si>
  <si>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</si>
  <si>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</si>
  <si>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</si>
  <si>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</si>
  <si>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</si>
  <si>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</si>
  <si>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</si>
  <si>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</si>
  <si>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</si>
  <si>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</si>
  <si>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</si>
  <si>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</si>
  <si>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</si>
  <si>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</si>
  <si>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</si>
  <si>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</si>
  <si>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</si>
  <si>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</si>
  <si>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</si>
  <si>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</si>
  <si>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</si>
  <si>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</si>
  <si>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</si>
  <si>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</si>
  <si>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</si>
  <si>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</si>
  <si>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</si>
  <si>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</si>
  <si>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</si>
  <si>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</si>
  <si>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</si>
  <si>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</si>
  <si>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</si>
  <si>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</si>
  <si>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</si>
  <si>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</si>
  <si>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</si>
  <si>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</si>
  <si>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</si>
  <si>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</si>
  <si>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</si>
  <si>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</si>
  <si>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</si>
  <si>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</si>
  <si>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</si>
  <si>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</si>
  <si>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</si>
  <si>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</si>
  <si>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</si>
  <si>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</si>
  <si>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</si>
  <si>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</si>
  <si>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</si>
  <si>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</si>
  <si>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</si>
  <si>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</si>
  <si>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</si>
  <si>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</si>
  <si>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</si>
  <si>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</si>
  <si>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</si>
  <si>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</si>
  <si>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</si>
  <si>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</si>
  <si>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</si>
  <si>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</si>
  <si>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</si>
  <si>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</si>
  <si>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</si>
  <si>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</si>
  <si>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</si>
  <si>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</si>
  <si>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</si>
  <si>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</si>
  <si>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</si>
  <si>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</si>
  <si>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</si>
  <si>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</si>
  <si>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</si>
  <si>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</si>
  <si>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</si>
  <si>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</si>
  <si>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</si>
  <si>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</si>
  <si>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</si>
  <si>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</si>
  <si>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</si>
  <si>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</si>
  <si>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</si>
  <si>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</si>
  <si>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</si>
  <si>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</si>
  <si>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</si>
  <si>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</si>
  <si>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</si>
  <si>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</si>
  <si>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</si>
  <si>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</si>
  <si>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</si>
  <si>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</si>
  <si>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</si>
  <si>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</si>
  <si>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</si>
  <si>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</si>
  <si>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</si>
  <si>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</si>
  <si>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</si>
  <si>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</si>
  <si>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</si>
  <si>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</si>
  <si>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</si>
  <si>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</si>
  <si>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</si>
  <si>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</si>
  <si>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</si>
  <si>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</si>
  <si>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</si>
  <si>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</si>
  <si>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</si>
  <si>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</si>
  <si>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</si>
  <si>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</si>
  <si>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</si>
  <si>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</si>
  <si>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</si>
  <si>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</si>
  <si>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</si>
  <si>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</si>
  <si>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</si>
  <si>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</si>
  <si>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</si>
  <si>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</si>
  <si>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</si>
  <si>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</si>
  <si>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</si>
  <si>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</si>
  <si>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</si>
  <si>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</si>
  <si>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</si>
  <si>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</si>
  <si>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</si>
  <si>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</si>
  <si>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</si>
  <si>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</si>
  <si>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</si>
  <si>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</si>
  <si>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</si>
  <si>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</si>
  <si>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</si>
  <si>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</si>
  <si>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</si>
  <si>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</si>
  <si>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</si>
  <si>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</si>
  <si>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</si>
  <si>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</si>
  <si>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</si>
  <si>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</si>
  <si>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</si>
  <si>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</si>
  <si>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</si>
  <si>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</si>
  <si>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</si>
  <si>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</si>
  <si>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</si>
  <si>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</si>
  <si>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</si>
  <si>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</si>
  <si>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</si>
  <si>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</si>
  <si>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</si>
  <si>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</si>
  <si>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</si>
  <si>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</si>
  <si>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</si>
  <si>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</si>
  <si>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</si>
  <si>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</si>
  <si>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</si>
  <si>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</si>
  <si>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</si>
  <si>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</si>
  <si>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</si>
  <si>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</si>
  <si>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</si>
  <si>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</si>
  <si>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</si>
  <si>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</si>
  <si>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</si>
  <si>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</si>
  <si>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</si>
  <si>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</si>
  <si>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</si>
  <si>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</si>
  <si>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</si>
  <si>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</si>
  <si>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</si>
  <si>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</si>
  <si>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</si>
  <si>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</si>
  <si>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</si>
  <si>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</si>
  <si>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</si>
  <si>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</si>
  <si>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</si>
  <si>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</si>
  <si>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</si>
  <si>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</si>
  <si>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</si>
  <si>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</si>
  <si>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</si>
  <si>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</si>
  <si>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</si>
  <si>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</si>
  <si>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</si>
  <si>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</si>
  <si>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</si>
  <si>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</si>
  <si>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</si>
  <si>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</si>
  <si>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</si>
  <si>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</si>
  <si>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</si>
  <si>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</si>
  <si>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</si>
  <si>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</si>
  <si>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</si>
  <si>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</si>
  <si>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</si>
  <si>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</si>
  <si>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</si>
  <si>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</si>
  <si>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</si>
  <si>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</si>
  <si>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</si>
  <si>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</si>
  <si>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</si>
  <si>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</si>
  <si>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</si>
  <si>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</si>
  <si>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</si>
  <si>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</si>
  <si>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</si>
  <si>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</si>
  <si>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</si>
  <si>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</si>
  <si>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</si>
  <si>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</si>
  <si>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</si>
  <si>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</si>
  <si>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</si>
  <si>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</si>
  <si>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</si>
  <si>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</si>
  <si>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</si>
  <si>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</si>
  <si>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</si>
  <si>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</si>
  <si>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</si>
  <si>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</si>
  <si>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</si>
  <si>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</si>
  <si>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</si>
  <si>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</si>
  <si>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</si>
  <si>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</si>
  <si>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</si>
  <si>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</si>
  <si>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</si>
  <si>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</si>
  <si>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</si>
  <si>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</si>
  <si>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</si>
  <si>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</si>
  <si>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</si>
  <si>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</si>
  <si>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</si>
  <si>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</si>
  <si>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</si>
  <si>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</si>
  <si>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</si>
  <si>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</si>
  <si>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</si>
  <si>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</si>
  <si>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</si>
  <si>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</si>
  <si>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</si>
  <si>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</si>
  <si>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</si>
  <si>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</si>
  <si>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</si>
  <si>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</si>
  <si>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</si>
  <si>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</si>
  <si>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</si>
  <si>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</si>
  <si>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</si>
  <si>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</si>
  <si>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</si>
  <si>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</si>
  <si>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</si>
  <si>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</si>
  <si>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</si>
  <si>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</si>
  <si>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</si>
  <si>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</si>
  <si>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</si>
  <si>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</si>
  <si>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</si>
  <si>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</si>
  <si>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</si>
  <si>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</si>
  <si>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</si>
  <si>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</si>
  <si>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</si>
  <si>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</si>
  <si>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</si>
  <si>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</si>
  <si>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</si>
  <si>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</si>
  <si>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</si>
  <si>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</si>
  <si>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</si>
  <si>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</si>
  <si>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</si>
  <si>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</si>
  <si>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</si>
  <si>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</si>
  <si>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</si>
  <si>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</si>
  <si>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</si>
  <si>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</si>
  <si>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</si>
  <si>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</si>
  <si>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</si>
  <si>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</si>
  <si>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</si>
  <si>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</si>
  <si>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</si>
  <si>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</si>
  <si>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</si>
  <si>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</si>
  <si>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</si>
  <si>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</si>
  <si>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</si>
  <si>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</si>
  <si>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</si>
  <si>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</si>
  <si>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</si>
  <si>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</si>
  <si>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</si>
  <si>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</si>
  <si>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</si>
  <si>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</si>
  <si>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</si>
  <si>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</si>
  <si>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</si>
  <si>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</si>
  <si>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</si>
  <si>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</si>
  <si>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</si>
  <si>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</si>
  <si>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</si>
  <si>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</si>
  <si>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</si>
  <si>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</si>
  <si>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</si>
  <si>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</si>
  <si>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</si>
  <si>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</si>
  <si>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</si>
  <si>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</si>
  <si>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</si>
  <si>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</si>
  <si>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</si>
  <si>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</si>
  <si>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</si>
  <si>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</si>
  <si>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</si>
  <si>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</si>
  <si>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</si>
  <si>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</si>
  <si>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</si>
  <si>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</si>
  <si>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</si>
  <si>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</si>
  <si>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</si>
  <si>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</si>
  <si>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</si>
  <si>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</si>
  <si>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</si>
  <si>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</si>
  <si>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</si>
  <si>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</si>
  <si>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</si>
  <si>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</si>
  <si>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</si>
  <si>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</si>
  <si>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</si>
  <si>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</si>
  <si>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</si>
  <si>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</si>
  <si>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</si>
  <si>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</si>
  <si>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</si>
  <si>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</si>
  <si>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</si>
  <si>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</si>
  <si>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</si>
  <si>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</si>
  <si>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</si>
  <si>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</si>
  <si>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</si>
  <si>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</si>
  <si>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</si>
  <si>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</si>
  <si>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</si>
  <si>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</si>
  <si>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</si>
  <si>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</si>
  <si>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</si>
  <si>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</si>
  <si>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</si>
  <si>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</si>
  <si>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</si>
  <si>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</si>
  <si>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</si>
  <si>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</si>
  <si>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</si>
  <si>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</si>
  <si>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</si>
  <si>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</si>
  <si>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</si>
  <si>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</si>
  <si>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</si>
  <si>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</si>
  <si>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</si>
  <si>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</si>
  <si>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</si>
  <si>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</si>
  <si>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</si>
  <si>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</si>
  <si>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</si>
  <si>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</si>
  <si>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</si>
  <si>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</si>
  <si>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</si>
  <si>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</si>
  <si>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</si>
  <si>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</si>
  <si>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</si>
  <si>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</si>
  <si>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</si>
  <si>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</si>
  <si>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</si>
  <si>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</si>
  <si>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</si>
  <si>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</si>
  <si>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</si>
  <si>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</si>
  <si>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</si>
  <si>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</si>
  <si>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</si>
  <si>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</si>
  <si>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</si>
  <si>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</si>
  <si>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</si>
  <si>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</si>
  <si>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</si>
  <si>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</si>
  <si>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</si>
  <si>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</si>
  <si>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</si>
  <si>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</si>
  <si>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</si>
  <si>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</si>
  <si>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</si>
  <si>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</si>
  <si>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</si>
  <si>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</si>
  <si>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</si>
  <si>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</si>
  <si>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</si>
  <si>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</si>
  <si>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</si>
  <si>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</si>
  <si>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</si>
  <si>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</si>
  <si>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</si>
  <si>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</si>
  <si>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</si>
  <si>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</si>
  <si>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</si>
  <si>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</si>
  <si>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</si>
  <si>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</si>
  <si>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</si>
  <si>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</si>
  <si>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</si>
  <si>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</si>
  <si>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</si>
  <si>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</si>
  <si>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</si>
  <si>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</si>
  <si>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</si>
  <si>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</si>
  <si>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</si>
  <si>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</si>
  <si>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</si>
  <si>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</si>
  <si>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</si>
  <si>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</si>
  <si>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</si>
  <si>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</si>
  <si>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</si>
  <si>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</si>
  <si>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</si>
  <si>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</si>
  <si>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</si>
  <si>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</si>
  <si>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</si>
  <si>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</si>
  <si>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</si>
  <si>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</si>
  <si>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</si>
  <si>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</si>
  <si>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</si>
  <si>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</si>
  <si>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</si>
  <si>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</si>
  <si>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</si>
  <si>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</si>
  <si>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</si>
  <si>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</si>
  <si>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</si>
  <si>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</si>
  <si>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</si>
  <si>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</si>
  <si>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</si>
  <si>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</si>
  <si>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</si>
  <si>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</si>
  <si>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</si>
  <si>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</si>
  <si>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</si>
  <si>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</si>
  <si>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</si>
  <si>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</si>
  <si>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</si>
  <si>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</si>
  <si>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</si>
  <si>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</si>
  <si>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</si>
  <si>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</si>
  <si>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</si>
  <si>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</si>
  <si>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</si>
  <si>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</si>
  <si>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</si>
  <si>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</si>
  <si>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</si>
  <si>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</si>
  <si>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</si>
  <si>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</si>
  <si>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</si>
  <si>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</si>
  <si>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</si>
  <si>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</si>
  <si>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</si>
  <si>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</si>
  <si>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</si>
  <si>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</si>
  <si>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</si>
  <si>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</si>
  <si>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</si>
  <si>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</si>
  <si>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</si>
  <si>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</si>
  <si>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</si>
  <si>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</si>
  <si>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</si>
  <si>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</si>
  <si>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</si>
  <si>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</si>
  <si>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</si>
  <si>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</si>
  <si>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</si>
  <si>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</si>
  <si>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</si>
  <si>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</si>
  <si>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</si>
  <si>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</si>
  <si>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</si>
  <si>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</si>
  <si>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</si>
  <si>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</si>
  <si>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</si>
  <si>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</si>
  <si>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</si>
  <si>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</si>
  <si>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</si>
  <si>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</si>
  <si>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</si>
  <si>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</si>
  <si>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</si>
  <si>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</si>
  <si>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</si>
  <si>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</si>
  <si>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</si>
  <si>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</si>
  <si>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</si>
  <si>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</si>
  <si>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</si>
  <si>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</si>
  <si>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</si>
  <si>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</si>
  <si>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</si>
  <si>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</si>
  <si>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</si>
  <si>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</si>
  <si>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</si>
  <si>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</si>
  <si>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</si>
  <si>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</si>
  <si>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</si>
  <si>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</si>
  <si>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</si>
  <si>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</si>
  <si>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</si>
  <si>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</si>
  <si>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</si>
  <si>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</si>
  <si>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</si>
  <si>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</si>
  <si>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</si>
  <si>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</si>
  <si>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</si>
  <si>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</si>
  <si>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</si>
  <si>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</si>
  <si>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</si>
  <si>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</si>
  <si>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</si>
  <si>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</si>
  <si>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</si>
  <si>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</si>
  <si>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</si>
  <si>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</si>
  <si>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</si>
  <si>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</si>
  <si>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</si>
  <si>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</si>
  <si>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</si>
  <si>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</si>
  <si>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</si>
  <si>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</si>
  <si>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</si>
  <si>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</si>
  <si>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</si>
  <si>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</si>
  <si>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</si>
  <si>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</si>
  <si>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</si>
  <si>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</si>
  <si>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</si>
  <si>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</si>
  <si>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</si>
  <si>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</si>
  <si>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</si>
  <si>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</si>
  <si>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</si>
  <si>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</si>
  <si>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</si>
  <si>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</si>
  <si>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</si>
  <si>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</si>
  <si>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</si>
  <si>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</si>
  <si>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</si>
  <si>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</si>
  <si>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</si>
  <si>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</si>
  <si>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</si>
  <si>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</si>
  <si>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</si>
  <si>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</si>
  <si>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</si>
  <si>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</si>
  <si>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</si>
  <si>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</si>
  <si>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</si>
  <si>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</si>
  <si>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</si>
  <si>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</si>
  <si>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</si>
  <si>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</si>
  <si>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</si>
  <si>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</si>
  <si>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</si>
  <si>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</si>
  <si>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</si>
  <si>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</si>
  <si>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</si>
  <si>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</si>
  <si>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</si>
  <si>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</si>
  <si>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</si>
  <si>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</si>
  <si>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</si>
  <si>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</si>
  <si>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</si>
  <si>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</si>
  <si>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</si>
  <si>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</si>
  <si>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</si>
  <si>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</si>
  <si>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</si>
  <si>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</si>
  <si>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</si>
  <si>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</si>
  <si>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</si>
  <si>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</si>
  <si>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</si>
  <si>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</si>
  <si>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</si>
  <si>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</si>
  <si>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</si>
  <si>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</si>
  <si>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</si>
  <si>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</si>
  <si>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</si>
  <si>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</si>
  <si>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</si>
  <si>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</si>
  <si>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</si>
  <si>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</si>
  <si>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</si>
  <si>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</si>
  <si>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</si>
  <si>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</si>
  <si>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</si>
  <si>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</si>
  <si>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</si>
  <si>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</si>
  <si>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</si>
  <si>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</si>
  <si>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</si>
  <si>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</si>
  <si>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</si>
  <si>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</si>
  <si>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</si>
  <si>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</si>
  <si>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</si>
  <si>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</si>
  <si>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</si>
  <si>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</si>
  <si>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Years (Date Ended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</si>
  <si>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</si>
  <si>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</si>
  <si>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</si>
  <si>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</si>
  <si>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</si>
  <si>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</si>
  <si>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</si>
  <si>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</si>
  <si>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</si>
  <si>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</si>
  <si>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</si>
  <si>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</si>
  <si>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</si>
  <si>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</si>
  <si>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</si>
  <si>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</si>
  <si>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</si>
  <si>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</si>
  <si>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</si>
  <si>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</si>
  <si>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</si>
  <si>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</si>
  <si>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</si>
  <si>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</si>
  <si>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</si>
  <si>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</si>
  <si>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</si>
  <si>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</si>
  <si>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</si>
  <si>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</si>
  <si>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</si>
  <si>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</si>
  <si>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Mean</t>
  </si>
  <si>
    <t>Median</t>
  </si>
  <si>
    <t>Minimum</t>
  </si>
  <si>
    <t>Maximum</t>
  </si>
  <si>
    <t>Variance</t>
  </si>
  <si>
    <t>Standard Deviation</t>
  </si>
  <si>
    <t>Analysis of Outcomes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</si>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</sst>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2B2B2B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64" fontId="16" fillId="0" borderId="0" xfId="42" applyNumberFormat="1" applyFont="1" applyAlignment="1">
      <alignment horizontal="center"/>
    </xf>
    <xf numFmtId="164" fontId="0" fillId="0" borderId="0" xfId="42" applyNumberFormat="1" applyFont="1"/>
    <xf numFmtId="44" fontId="0" fillId="0" borderId="0" xfId="42" applyFont="1"/>
    <xf numFmtId="44" fontId="18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165" fontId="0" fillId="0" borderId="0" xfId="44" applyNumberFormat="1" applyFont="1"/>
    <xf numFmtId="0" fontId="16" fillId="0" borderId="0" xfId="0" applyFont="1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14" fontId="0" fillId="0" borderId="0" xfId="0" applyNumberFormat="1"/>
    <xf numFmtId="0" fontId="20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2"/>
    </xf>
    <xf numFmtId="0" fontId="18" fillId="0" borderId="0" xfId="0" applyFont="1" applyFill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1'!$C$3:$C$4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1'!$B$5:$B$14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6-4FE2-87C1-245EEF9133D5}"/>
            </c:ext>
          </c:extLst>
        </c:ser>
        <c:ser>
          <c:idx val="1"/>
          <c:order val="1"/>
          <c:tx>
            <c:strRef>
              <c:f>'Pivot 1'!$D$3:$D$4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1'!$B$5:$B$14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6-4FE2-87C1-245EEF9133D5}"/>
            </c:ext>
          </c:extLst>
        </c:ser>
        <c:ser>
          <c:idx val="2"/>
          <c:order val="2"/>
          <c:tx>
            <c:strRef>
              <c:f>'Pivot 1'!$E$3:$E$4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1'!$B$5:$B$14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6-4FE2-87C1-245EEF9133D5}"/>
            </c:ext>
          </c:extLst>
        </c:ser>
        <c:ser>
          <c:idx val="3"/>
          <c:order val="3"/>
          <c:tx>
            <c:strRef>
              <c:f>'Pivot 1'!$F$3:$F$4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 1'!$B$5:$B$14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1'!$F$5:$F$14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D-4555-9645-7CA84E194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7928640"/>
        <c:axId val="1177933920"/>
        <c:axId val="0"/>
      </c:bar3DChart>
      <c:catAx>
        <c:axId val="11779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33920"/>
        <c:crosses val="autoZero"/>
        <c:auto val="1"/>
        <c:lblAlgn val="ctr"/>
        <c:lblOffset val="100"/>
        <c:noMultiLvlLbl val="0"/>
      </c:catAx>
      <c:valAx>
        <c:axId val="11779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2'!$C$4:$C$5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2'!$B$6:$B$30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D-4F29-AE3C-B5702A0A1984}"/>
            </c:ext>
          </c:extLst>
        </c:ser>
        <c:ser>
          <c:idx val="1"/>
          <c:order val="1"/>
          <c:tx>
            <c:strRef>
              <c:f>'Pivot 2'!$D$4:$D$5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2'!$B$6:$B$30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B-4267-9B45-B90B1C116389}"/>
            </c:ext>
          </c:extLst>
        </c:ser>
        <c:ser>
          <c:idx val="2"/>
          <c:order val="2"/>
          <c:tx>
            <c:strRef>
              <c:f>'Pivot 2'!$E$4:$E$5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2'!$B$6:$B$30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B-4267-9B45-B90B1C116389}"/>
            </c:ext>
          </c:extLst>
        </c:ser>
        <c:ser>
          <c:idx val="3"/>
          <c:order val="3"/>
          <c:tx>
            <c:strRef>
              <c:f>'Pivot 2'!$F$4:$F$5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 2'!$B$6:$B$30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2'!$F$6:$F$30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B-4267-9B45-B90B1C116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7934400"/>
        <c:axId val="1177929600"/>
        <c:axId val="0"/>
      </c:bar3DChart>
      <c:catAx>
        <c:axId val="11779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29600"/>
        <c:crosses val="autoZero"/>
        <c:auto val="1"/>
        <c:lblAlgn val="ctr"/>
        <c:lblOffset val="100"/>
        <c:noMultiLvlLbl val="0"/>
      </c:catAx>
      <c:valAx>
        <c:axId val="11779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3'!$C$7:$C$19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3'!$D$7:$D$19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E-4CDE-9478-F07FB9BCCE1B}"/>
            </c:ext>
          </c:extLst>
        </c:ser>
        <c:ser>
          <c:idx val="1"/>
          <c:order val="1"/>
          <c:tx>
            <c:strRef>
              <c:f>'Pivot 3'!$E$5:$E$6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3'!$C$7:$C$19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3'!$E$7:$E$19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E-4CDE-9478-F07FB9BCCE1B}"/>
            </c:ext>
          </c:extLst>
        </c:ser>
        <c:ser>
          <c:idx val="2"/>
          <c:order val="2"/>
          <c:tx>
            <c:strRef>
              <c:f>'Pivot 3'!$F$5:$F$6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3'!$C$7:$C$19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3'!$F$7:$F$19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E-4CDE-9478-F07FB9BCC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330192"/>
        <c:axId val="1051331152"/>
      </c:lineChart>
      <c:catAx>
        <c:axId val="105133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31152"/>
        <c:crosses val="autoZero"/>
        <c:auto val="1"/>
        <c:lblAlgn val="ctr"/>
        <c:lblOffset val="100"/>
        <c:noMultiLvlLbl val="0"/>
      </c:catAx>
      <c:valAx>
        <c:axId val="10513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Analyisis'!$G$3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'Crowdfunding Goal Analyisis'!$B$4:$B$15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Analyisis'!$G$4:$G$15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C-47A3-AD26-08832B85E5A4}"/>
            </c:ext>
          </c:extLst>
        </c:ser>
        <c:ser>
          <c:idx val="1"/>
          <c:order val="1"/>
          <c:tx>
            <c:strRef>
              <c:f>'Crowdfunding Goal Analyisis'!$H$3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'Crowdfunding Goal Analyisis'!$B$4:$B$15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Analyisis'!$H$4:$H$15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C-47A3-AD26-08832B85E5A4}"/>
            </c:ext>
          </c:extLst>
        </c:ser>
        <c:ser>
          <c:idx val="2"/>
          <c:order val="2"/>
          <c:tx>
            <c:strRef>
              <c:f>'Crowdfunding Goal Analyisis'!$I$3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'Crowdfunding Goal Analyisis'!$B$4:$B$15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Analyisis'!$I$4:$I$15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C-47A3-AD26-08832B85E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269456"/>
        <c:axId val="1040704672"/>
      </c:lineChart>
      <c:catAx>
        <c:axId val="10292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04672"/>
        <c:crosses val="autoZero"/>
        <c:auto val="1"/>
        <c:lblAlgn val="ctr"/>
        <c:lblOffset val="100"/>
        <c:noMultiLvlLbl val="0"/>
      </c:catAx>
      <c:valAx>
        <c:axId val="10407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5CA0DF28-43C7-474D-AA60-EC8DCB3FF68F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3600000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275AE210-315A-4743-8F61-DBCA846FE0A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2</xdr:row>
      <xdr:rowOff>107950</xdr:rowOff>
    </xdr:from>
    <xdr:to>
      <xdr:col>17</xdr:col>
      <xdr:colOff>628650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A5B84-FCE3-D9FB-2D8F-6CB520FED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2</xdr:row>
      <xdr:rowOff>133350</xdr:rowOff>
    </xdr:from>
    <xdr:to>
      <xdr:col>20</xdr:col>
      <xdr:colOff>438150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44BFA-0DA3-7C7C-5498-C30E3DFDC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3</xdr:row>
      <xdr:rowOff>171450</xdr:rowOff>
    </xdr:from>
    <xdr:to>
      <xdr:col>16</xdr:col>
      <xdr:colOff>292100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9848C-7280-F24F-3D32-9D2EA3A52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16</xdr:row>
      <xdr:rowOff>57150</xdr:rowOff>
    </xdr:from>
    <xdr:to>
      <xdr:col>8</xdr:col>
      <xdr:colOff>1327150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A26CC-FCC2-671F-DE95-355624607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971550</xdr:colOff>
      <xdr:row>18</xdr:row>
      <xdr:rowOff>63500</xdr:rowOff>
    </xdr:from>
    <xdr:to>
      <xdr:col>14</xdr:col>
      <xdr:colOff>63500</xdr:colOff>
      <xdr:row>32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00EC1B6-610C-4A6C-BA8D-4AE96CB56E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1650" y="3860800"/>
              <a:ext cx="48831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32</xdr:row>
      <xdr:rowOff>158750</xdr:rowOff>
    </xdr:from>
    <xdr:to>
      <xdr:col>14</xdr:col>
      <xdr:colOff>95250</xdr:colOff>
      <xdr:row>47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61012A1-0875-487C-B6F7-DB0F3C2C1C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1650" y="6711950"/>
              <a:ext cx="4914900" cy="288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uong" refreshedDate="45565.697287268522" createdVersion="8" refreshedVersion="8" minRefreshableVersion="3" recordCount="1000" xr:uid="{4F952EA2-25B8-43BA-BCA2-730EE770ADC1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uong" refreshedDate="45565.74857974537" createdVersion="8" refreshedVersion="8" minRefreshableVersion="3" recordCount="1000" xr:uid="{78DF8EBF-9971-4777-B878-10A18FD76222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/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2"/>
    </cacheField>
    <cacheField name="Months (Date Ended Conversion)" numFmtId="0" databaseField="0">
      <fieldGroup base="19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s v="food"/>
    <s v="food trucks"/>
    <x v="0"/>
    <x v="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s v="music"/>
    <s v="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s v="technology"/>
    <s v="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s v="music"/>
    <s v="rock"/>
    <x v="3"/>
    <x v="3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s v="theater"/>
    <s v="plays"/>
    <x v="4"/>
    <x v="4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s v="theater"/>
    <s v="plays"/>
    <x v="5"/>
    <x v="5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s v="film &amp; video"/>
    <s v="documentary"/>
    <x v="6"/>
    <x v="6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s v="theater"/>
    <s v="plays"/>
    <x v="7"/>
    <x v="7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s v="theater"/>
    <s v="plays"/>
    <x v="8"/>
    <x v="8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s v="music"/>
    <s v="electric music"/>
    <x v="9"/>
    <x v="9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s v="film &amp; video"/>
    <s v="drama"/>
    <x v="10"/>
    <x v="1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s v="theater"/>
    <s v="plays"/>
    <x v="11"/>
    <x v="11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s v="film &amp; video"/>
    <s v="drama"/>
    <x v="12"/>
    <x v="12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s v="music"/>
    <s v="indie rock"/>
    <x v="13"/>
    <x v="13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s v="music"/>
    <s v="indie rock"/>
    <x v="14"/>
    <x v="14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s v="technology"/>
    <s v="wearables"/>
    <x v="15"/>
    <x v="15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s v="publishing"/>
    <s v="nonfiction"/>
    <x v="16"/>
    <x v="16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s v="film &amp; video"/>
    <s v="animation"/>
    <x v="17"/>
    <x v="17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s v="theater"/>
    <s v="plays"/>
    <x v="18"/>
    <x v="18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s v="theater"/>
    <s v="plays"/>
    <x v="19"/>
    <x v="19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s v="film &amp; video"/>
    <s v="drama"/>
    <x v="20"/>
    <x v="2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s v="theater"/>
    <s v="plays"/>
    <x v="21"/>
    <x v="21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s v="theater"/>
    <s v="plays"/>
    <x v="22"/>
    <x v="22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s v="film &amp; video"/>
    <s v="documentary"/>
    <x v="23"/>
    <x v="23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s v="technology"/>
    <s v="wearables"/>
    <x v="24"/>
    <x v="24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s v="games"/>
    <s v="video games"/>
    <x v="25"/>
    <x v="25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s v="theater"/>
    <s v="plays"/>
    <x v="26"/>
    <x v="26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s v="music"/>
    <s v="rock"/>
    <x v="27"/>
    <x v="27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s v="theater"/>
    <s v="plays"/>
    <x v="28"/>
    <x v="28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s v="film &amp; video"/>
    <s v="shorts"/>
    <x v="29"/>
    <x v="29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s v="film &amp; video"/>
    <s v="animation"/>
    <x v="30"/>
    <x v="3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s v="games"/>
    <s v="video games"/>
    <x v="31"/>
    <x v="31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s v="film &amp; video"/>
    <s v="documentary"/>
    <x v="32"/>
    <x v="32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s v="theater"/>
    <s v="plays"/>
    <x v="33"/>
    <x v="33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s v="film &amp; video"/>
    <s v="documentary"/>
    <x v="34"/>
    <x v="34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s v="film &amp; video"/>
    <s v="drama"/>
    <x v="35"/>
    <x v="35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s v="theater"/>
    <s v="plays"/>
    <x v="36"/>
    <x v="36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s v="publishing"/>
    <s v="fiction"/>
    <x v="37"/>
    <x v="37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s v="photography"/>
    <s v="photography books"/>
    <x v="38"/>
    <x v="38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s v="theater"/>
    <s v="plays"/>
    <x v="39"/>
    <x v="39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s v="technology"/>
    <s v="wearables"/>
    <x v="40"/>
    <x v="4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s v="music"/>
    <s v="rock"/>
    <x v="41"/>
    <x v="41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s v="food"/>
    <s v="food trucks"/>
    <x v="42"/>
    <x v="42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s v="publishing"/>
    <s v="radio &amp; podcasts"/>
    <x v="43"/>
    <x v="43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s v="publishing"/>
    <s v="fiction"/>
    <x v="44"/>
    <x v="44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s v="theater"/>
    <s v="plays"/>
    <x v="45"/>
    <x v="45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s v="music"/>
    <s v="rock"/>
    <x v="46"/>
    <x v="46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s v="theater"/>
    <s v="plays"/>
    <x v="47"/>
    <x v="47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s v="theater"/>
    <s v="plays"/>
    <x v="48"/>
    <x v="48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s v="music"/>
    <s v="rock"/>
    <x v="49"/>
    <x v="49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s v="music"/>
    <s v="metal"/>
    <x v="50"/>
    <x v="5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s v="technology"/>
    <s v="wearables"/>
    <x v="51"/>
    <x v="51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s v="theater"/>
    <s v="plays"/>
    <x v="52"/>
    <x v="52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s v="film &amp; video"/>
    <s v="drama"/>
    <x v="53"/>
    <x v="53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s v="technology"/>
    <s v="wearables"/>
    <x v="54"/>
    <x v="54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s v="music"/>
    <s v="jazz"/>
    <x v="55"/>
    <x v="55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s v="technology"/>
    <s v="wearables"/>
    <x v="56"/>
    <x v="56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s v="games"/>
    <s v="video games"/>
    <x v="57"/>
    <x v="57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s v="theater"/>
    <s v="plays"/>
    <x v="58"/>
    <x v="58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s v="theater"/>
    <s v="plays"/>
    <x v="59"/>
    <x v="59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s v="theater"/>
    <s v="plays"/>
    <x v="60"/>
    <x v="6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s v="theater"/>
    <s v="plays"/>
    <x v="61"/>
    <x v="61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s v="technology"/>
    <s v="web"/>
    <x v="62"/>
    <x v="62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s v="theater"/>
    <s v="plays"/>
    <x v="63"/>
    <x v="63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s v="technology"/>
    <s v="web"/>
    <x v="64"/>
    <x v="64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s v="theater"/>
    <s v="plays"/>
    <x v="65"/>
    <x v="65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s v="theater"/>
    <s v="plays"/>
    <x v="66"/>
    <x v="66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s v="technology"/>
    <s v="wearables"/>
    <x v="67"/>
    <x v="67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s v="theater"/>
    <s v="plays"/>
    <x v="68"/>
    <x v="68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s v="theater"/>
    <s v="plays"/>
    <x v="69"/>
    <x v="69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s v="theater"/>
    <s v="plays"/>
    <x v="70"/>
    <x v="7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s v="theater"/>
    <s v="plays"/>
    <x v="71"/>
    <x v="49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s v="film &amp; video"/>
    <s v="animation"/>
    <x v="72"/>
    <x v="71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s v="music"/>
    <s v="jazz"/>
    <x v="73"/>
    <x v="72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s v="music"/>
    <s v="metal"/>
    <x v="74"/>
    <x v="73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s v="photography"/>
    <s v="photography books"/>
    <x v="75"/>
    <x v="74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s v="theater"/>
    <s v="plays"/>
    <x v="76"/>
    <x v="75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s v="film &amp; video"/>
    <s v="animation"/>
    <x v="77"/>
    <x v="76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s v="publishing"/>
    <s v="translations"/>
    <x v="78"/>
    <x v="77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s v="theater"/>
    <s v="plays"/>
    <x v="79"/>
    <x v="78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s v="games"/>
    <s v="video games"/>
    <x v="80"/>
    <x v="79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s v="music"/>
    <s v="rock"/>
    <x v="81"/>
    <x v="8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s v="games"/>
    <s v="video games"/>
    <x v="82"/>
    <x v="4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s v="music"/>
    <s v="electric music"/>
    <x v="83"/>
    <x v="81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s v="technology"/>
    <s v="wearables"/>
    <x v="84"/>
    <x v="82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s v="music"/>
    <s v="indie rock"/>
    <x v="85"/>
    <x v="83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s v="theater"/>
    <s v="plays"/>
    <x v="86"/>
    <x v="84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s v="music"/>
    <s v="rock"/>
    <x v="87"/>
    <x v="85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s v="publishing"/>
    <s v="translations"/>
    <x v="88"/>
    <x v="86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s v="theater"/>
    <s v="plays"/>
    <x v="89"/>
    <x v="87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s v="theater"/>
    <s v="plays"/>
    <x v="90"/>
    <x v="88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s v="publishing"/>
    <s v="translations"/>
    <x v="91"/>
    <x v="89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s v="games"/>
    <s v="video games"/>
    <x v="92"/>
    <x v="4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s v="theater"/>
    <s v="plays"/>
    <x v="93"/>
    <x v="9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s v="technology"/>
    <s v="web"/>
    <x v="94"/>
    <x v="91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s v="film &amp; video"/>
    <s v="documentary"/>
    <x v="95"/>
    <x v="92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s v="theater"/>
    <s v="plays"/>
    <x v="96"/>
    <x v="36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s v="food"/>
    <s v="food trucks"/>
    <x v="48"/>
    <x v="93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s v="games"/>
    <s v="video games"/>
    <x v="97"/>
    <x v="94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s v="theater"/>
    <s v="plays"/>
    <x v="98"/>
    <x v="95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s v="theater"/>
    <s v="plays"/>
    <x v="99"/>
    <x v="96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s v="music"/>
    <s v="electric music"/>
    <x v="100"/>
    <x v="97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s v="technology"/>
    <s v="wearables"/>
    <x v="101"/>
    <x v="98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s v="music"/>
    <s v="electric music"/>
    <x v="102"/>
    <x v="99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s v="music"/>
    <s v="indie rock"/>
    <x v="103"/>
    <x v="1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s v="technology"/>
    <s v="web"/>
    <x v="104"/>
    <x v="101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s v="theater"/>
    <s v="plays"/>
    <x v="105"/>
    <x v="102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s v="theater"/>
    <s v="plays"/>
    <x v="106"/>
    <x v="103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s v="film &amp; video"/>
    <s v="documentary"/>
    <x v="107"/>
    <x v="104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s v="film &amp; video"/>
    <s v="television"/>
    <x v="108"/>
    <x v="105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s v="food"/>
    <s v="food trucks"/>
    <x v="109"/>
    <x v="106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s v="publishing"/>
    <s v="radio &amp; podcasts"/>
    <x v="110"/>
    <x v="107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s v="technology"/>
    <s v="web"/>
    <x v="111"/>
    <x v="108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s v="food"/>
    <s v="food trucks"/>
    <x v="112"/>
    <x v="109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s v="technology"/>
    <s v="wearables"/>
    <x v="113"/>
    <x v="11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s v="publishing"/>
    <s v="fiction"/>
    <x v="114"/>
    <x v="111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s v="theater"/>
    <s v="plays"/>
    <x v="115"/>
    <x v="112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s v="film &amp; video"/>
    <s v="television"/>
    <x v="116"/>
    <x v="113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s v="photography"/>
    <s v="photography books"/>
    <x v="117"/>
    <x v="114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s v="film &amp; video"/>
    <s v="documentary"/>
    <x v="118"/>
    <x v="115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s v="games"/>
    <s v="mobile games"/>
    <x v="119"/>
    <x v="116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s v="games"/>
    <s v="video games"/>
    <x v="33"/>
    <x v="117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s v="publishing"/>
    <s v="fiction"/>
    <x v="120"/>
    <x v="95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s v="theater"/>
    <s v="plays"/>
    <x v="121"/>
    <x v="118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s v="photography"/>
    <s v="photography books"/>
    <x v="122"/>
    <x v="119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s v="theater"/>
    <s v="plays"/>
    <x v="123"/>
    <x v="12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s v="theater"/>
    <s v="plays"/>
    <x v="124"/>
    <x v="121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s v="theater"/>
    <s v="plays"/>
    <x v="125"/>
    <x v="122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s v="music"/>
    <s v="rock"/>
    <x v="126"/>
    <x v="123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s v="food"/>
    <s v="food trucks"/>
    <x v="127"/>
    <x v="97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s v="film &amp; video"/>
    <s v="drama"/>
    <x v="128"/>
    <x v="124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s v="technology"/>
    <s v="web"/>
    <x v="129"/>
    <x v="125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s v="theater"/>
    <s v="plays"/>
    <x v="130"/>
    <x v="126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s v="music"/>
    <s v="world music"/>
    <x v="131"/>
    <x v="127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s v="film &amp; video"/>
    <s v="documentary"/>
    <x v="132"/>
    <x v="128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s v="theater"/>
    <s v="plays"/>
    <x v="133"/>
    <x v="129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s v="film &amp; video"/>
    <s v="drama"/>
    <x v="134"/>
    <x v="13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s v="publishing"/>
    <s v="nonfiction"/>
    <x v="135"/>
    <x v="131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s v="games"/>
    <s v="mobile games"/>
    <x v="136"/>
    <x v="132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s v="technology"/>
    <s v="wearables"/>
    <x v="137"/>
    <x v="133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s v="film &amp; video"/>
    <s v="documentary"/>
    <x v="138"/>
    <x v="134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s v="technology"/>
    <s v="web"/>
    <x v="139"/>
    <x v="135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s v="technology"/>
    <s v="web"/>
    <x v="107"/>
    <x v="136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s v="music"/>
    <s v="indie rock"/>
    <x v="140"/>
    <x v="137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s v="theater"/>
    <s v="plays"/>
    <x v="141"/>
    <x v="138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s v="technology"/>
    <s v="wearables"/>
    <x v="142"/>
    <x v="139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s v="theater"/>
    <s v="plays"/>
    <x v="143"/>
    <x v="14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s v="theater"/>
    <s v="plays"/>
    <x v="144"/>
    <x v="141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s v="technology"/>
    <s v="wearables"/>
    <x v="145"/>
    <x v="142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s v="music"/>
    <s v="indie rock"/>
    <x v="146"/>
    <x v="143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s v="music"/>
    <s v="rock"/>
    <x v="147"/>
    <x v="144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s v="music"/>
    <s v="electric music"/>
    <x v="148"/>
    <x v="145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s v="music"/>
    <s v="indie rock"/>
    <x v="149"/>
    <x v="146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s v="theater"/>
    <s v="plays"/>
    <x v="150"/>
    <x v="147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s v="music"/>
    <s v="indie rock"/>
    <x v="151"/>
    <x v="148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s v="theater"/>
    <s v="plays"/>
    <x v="152"/>
    <x v="149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s v="music"/>
    <s v="rock"/>
    <x v="153"/>
    <x v="15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s v="photography"/>
    <s v="photography books"/>
    <x v="154"/>
    <x v="151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s v="music"/>
    <s v="rock"/>
    <x v="155"/>
    <x v="152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s v="theater"/>
    <s v="plays"/>
    <x v="156"/>
    <x v="153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s v="technology"/>
    <s v="wearables"/>
    <x v="157"/>
    <x v="154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s v="technology"/>
    <s v="web"/>
    <x v="158"/>
    <x v="155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s v="music"/>
    <s v="rock"/>
    <x v="159"/>
    <x v="156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s v="photography"/>
    <s v="photography books"/>
    <x v="160"/>
    <x v="157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s v="theater"/>
    <s v="plays"/>
    <x v="161"/>
    <x v="158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s v="technology"/>
    <s v="web"/>
    <x v="162"/>
    <x v="159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s v="photography"/>
    <s v="photography books"/>
    <x v="163"/>
    <x v="16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s v="theater"/>
    <s v="plays"/>
    <x v="164"/>
    <x v="161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s v="music"/>
    <s v="indie rock"/>
    <x v="165"/>
    <x v="162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s v="film &amp; video"/>
    <s v="shorts"/>
    <x v="166"/>
    <x v="163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s v="music"/>
    <s v="indie rock"/>
    <x v="167"/>
    <x v="164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s v="publishing"/>
    <s v="translations"/>
    <x v="168"/>
    <x v="165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s v="film &amp; video"/>
    <s v="documentary"/>
    <x v="169"/>
    <x v="166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s v="theater"/>
    <s v="plays"/>
    <x v="170"/>
    <x v="167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s v="technology"/>
    <s v="wearables"/>
    <x v="171"/>
    <x v="168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s v="theater"/>
    <s v="plays"/>
    <x v="172"/>
    <x v="169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s v="theater"/>
    <s v="plays"/>
    <x v="173"/>
    <x v="17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s v="theater"/>
    <s v="plays"/>
    <x v="174"/>
    <x v="171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s v="food"/>
    <s v="food trucks"/>
    <x v="175"/>
    <x v="172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s v="theater"/>
    <s v="plays"/>
    <x v="176"/>
    <x v="173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s v="technology"/>
    <s v="wearables"/>
    <x v="177"/>
    <x v="174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s v="technology"/>
    <s v="web"/>
    <x v="178"/>
    <x v="175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s v="theater"/>
    <s v="plays"/>
    <x v="179"/>
    <x v="176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s v="music"/>
    <s v="rock"/>
    <x v="180"/>
    <x v="177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s v="theater"/>
    <s v="plays"/>
    <x v="181"/>
    <x v="178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s v="film &amp; video"/>
    <s v="television"/>
    <x v="182"/>
    <x v="179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s v="theater"/>
    <s v="plays"/>
    <x v="183"/>
    <x v="18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s v="film &amp; video"/>
    <s v="shorts"/>
    <x v="184"/>
    <x v="181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s v="theater"/>
    <s v="plays"/>
    <x v="185"/>
    <x v="182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s v="theater"/>
    <s v="plays"/>
    <x v="186"/>
    <x v="183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s v="theater"/>
    <s v="plays"/>
    <x v="187"/>
    <x v="184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s v="theater"/>
    <s v="plays"/>
    <x v="188"/>
    <x v="185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s v="music"/>
    <s v="rock"/>
    <x v="189"/>
    <x v="186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s v="music"/>
    <s v="indie rock"/>
    <x v="190"/>
    <x v="187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s v="music"/>
    <s v="metal"/>
    <x v="191"/>
    <x v="188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s v="music"/>
    <s v="electric music"/>
    <x v="192"/>
    <x v="189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s v="technology"/>
    <s v="wearables"/>
    <x v="173"/>
    <x v="19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s v="film &amp; video"/>
    <s v="drama"/>
    <x v="193"/>
    <x v="191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s v="music"/>
    <s v="electric music"/>
    <x v="194"/>
    <x v="192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s v="music"/>
    <s v="rock"/>
    <x v="195"/>
    <x v="193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s v="theater"/>
    <s v="plays"/>
    <x v="152"/>
    <x v="194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s v="technology"/>
    <s v="web"/>
    <x v="196"/>
    <x v="195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s v="food"/>
    <s v="food trucks"/>
    <x v="197"/>
    <x v="196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s v="theater"/>
    <s v="plays"/>
    <x v="198"/>
    <x v="197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s v="music"/>
    <s v="jazz"/>
    <x v="199"/>
    <x v="198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s v="theater"/>
    <s v="plays"/>
    <x v="200"/>
    <x v="199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s v="publishing"/>
    <s v="fiction"/>
    <x v="201"/>
    <x v="2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s v="music"/>
    <s v="rock"/>
    <x v="202"/>
    <x v="201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s v="film &amp; video"/>
    <s v="documentary"/>
    <x v="203"/>
    <x v="202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s v="film &amp; video"/>
    <s v="documentary"/>
    <x v="204"/>
    <x v="203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s v="film &amp; video"/>
    <s v="science fiction"/>
    <x v="205"/>
    <x v="204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s v="theater"/>
    <s v="plays"/>
    <x v="206"/>
    <x v="205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s v="theater"/>
    <s v="plays"/>
    <x v="207"/>
    <x v="206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s v="music"/>
    <s v="indie rock"/>
    <x v="208"/>
    <x v="207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s v="music"/>
    <s v="rock"/>
    <x v="209"/>
    <x v="208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s v="theater"/>
    <s v="plays"/>
    <x v="210"/>
    <x v="209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s v="theater"/>
    <s v="plays"/>
    <x v="211"/>
    <x v="21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s v="film &amp; video"/>
    <s v="science fiction"/>
    <x v="212"/>
    <x v="211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s v="film &amp; video"/>
    <s v="shorts"/>
    <x v="213"/>
    <x v="212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s v="film &amp; video"/>
    <s v="animation"/>
    <x v="214"/>
    <x v="213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s v="theater"/>
    <s v="plays"/>
    <x v="215"/>
    <x v="214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s v="food"/>
    <s v="food trucks"/>
    <x v="216"/>
    <x v="215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s v="photography"/>
    <s v="photography books"/>
    <x v="217"/>
    <x v="216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s v="theater"/>
    <s v="plays"/>
    <x v="218"/>
    <x v="217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s v="film &amp; video"/>
    <s v="science fiction"/>
    <x v="219"/>
    <x v="218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s v="music"/>
    <s v="rock"/>
    <x v="220"/>
    <x v="219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s v="photography"/>
    <s v="photography books"/>
    <x v="221"/>
    <x v="122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s v="games"/>
    <s v="mobile games"/>
    <x v="222"/>
    <x v="22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s v="film &amp; video"/>
    <s v="animation"/>
    <x v="172"/>
    <x v="221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s v="games"/>
    <s v="mobile games"/>
    <x v="223"/>
    <x v="222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s v="games"/>
    <s v="video games"/>
    <x v="224"/>
    <x v="223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s v="theater"/>
    <s v="plays"/>
    <x v="225"/>
    <x v="224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s v="theater"/>
    <s v="plays"/>
    <x v="226"/>
    <x v="225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s v="film &amp; video"/>
    <s v="animation"/>
    <x v="227"/>
    <x v="226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s v="games"/>
    <s v="video games"/>
    <x v="228"/>
    <x v="227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s v="film &amp; video"/>
    <s v="animation"/>
    <x v="229"/>
    <x v="228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s v="music"/>
    <s v="rock"/>
    <x v="230"/>
    <x v="229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s v="film &amp; video"/>
    <s v="animation"/>
    <x v="231"/>
    <x v="23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s v="theater"/>
    <s v="plays"/>
    <x v="232"/>
    <x v="231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s v="technology"/>
    <s v="wearables"/>
    <x v="233"/>
    <x v="232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s v="theater"/>
    <s v="plays"/>
    <x v="194"/>
    <x v="233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s v="publishing"/>
    <s v="nonfiction"/>
    <x v="234"/>
    <x v="234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s v="music"/>
    <s v="rock"/>
    <x v="235"/>
    <x v="235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s v="theater"/>
    <s v="plays"/>
    <x v="236"/>
    <x v="236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s v="theater"/>
    <s v="plays"/>
    <x v="237"/>
    <x v="237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s v="theater"/>
    <s v="plays"/>
    <x v="238"/>
    <x v="238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s v="technology"/>
    <s v="web"/>
    <x v="239"/>
    <x v="239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s v="publishing"/>
    <s v="fiction"/>
    <x v="240"/>
    <x v="24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s v="games"/>
    <s v="mobile games"/>
    <x v="241"/>
    <x v="241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s v="publishing"/>
    <s v="translations"/>
    <x v="242"/>
    <x v="242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s v="music"/>
    <s v="rock"/>
    <x v="67"/>
    <x v="243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s v="theater"/>
    <s v="plays"/>
    <x v="243"/>
    <x v="244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s v="theater"/>
    <s v="plays"/>
    <x v="244"/>
    <x v="245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s v="film &amp; video"/>
    <s v="drama"/>
    <x v="245"/>
    <x v="246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s v="publishing"/>
    <s v="nonfiction"/>
    <x v="246"/>
    <x v="247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s v="music"/>
    <s v="rock"/>
    <x v="247"/>
    <x v="248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s v="music"/>
    <s v="rock"/>
    <x v="248"/>
    <x v="249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s v="theater"/>
    <s v="plays"/>
    <x v="249"/>
    <x v="25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s v="theater"/>
    <s v="plays"/>
    <x v="250"/>
    <x v="251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s v="photography"/>
    <s v="photography books"/>
    <x v="251"/>
    <x v="252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s v="music"/>
    <s v="rock"/>
    <x v="136"/>
    <x v="253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s v="music"/>
    <s v="rock"/>
    <x v="252"/>
    <x v="254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s v="music"/>
    <s v="indie rock"/>
    <x v="253"/>
    <x v="255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s v="photography"/>
    <s v="photography books"/>
    <x v="254"/>
    <x v="256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s v="theater"/>
    <s v="plays"/>
    <x v="255"/>
    <x v="257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s v="theater"/>
    <s v="plays"/>
    <x v="256"/>
    <x v="258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s v="music"/>
    <s v="jazz"/>
    <x v="257"/>
    <x v="259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s v="theater"/>
    <s v="plays"/>
    <x v="258"/>
    <x v="26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s v="film &amp; video"/>
    <s v="documentary"/>
    <x v="259"/>
    <x v="261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s v="film &amp; video"/>
    <s v="television"/>
    <x v="260"/>
    <x v="262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s v="games"/>
    <s v="video games"/>
    <x v="261"/>
    <x v="263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s v="photography"/>
    <s v="photography books"/>
    <x v="262"/>
    <x v="264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s v="theater"/>
    <s v="plays"/>
    <x v="263"/>
    <x v="265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s v="theater"/>
    <s v="plays"/>
    <x v="264"/>
    <x v="266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s v="theater"/>
    <s v="plays"/>
    <x v="265"/>
    <x v="267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s v="publishing"/>
    <s v="translations"/>
    <x v="266"/>
    <x v="153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s v="games"/>
    <s v="video games"/>
    <x v="267"/>
    <x v="268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s v="theater"/>
    <s v="plays"/>
    <x v="268"/>
    <x v="269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s v="technology"/>
    <s v="web"/>
    <x v="269"/>
    <x v="27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s v="theater"/>
    <s v="plays"/>
    <x v="270"/>
    <x v="271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s v="film &amp; video"/>
    <s v="animation"/>
    <x v="271"/>
    <x v="272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s v="theater"/>
    <s v="plays"/>
    <x v="272"/>
    <x v="273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s v="film &amp; video"/>
    <s v="television"/>
    <x v="73"/>
    <x v="274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s v="music"/>
    <s v="rock"/>
    <x v="273"/>
    <x v="148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s v="technology"/>
    <s v="web"/>
    <x v="274"/>
    <x v="275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s v="theater"/>
    <s v="plays"/>
    <x v="275"/>
    <x v="276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s v="theater"/>
    <s v="plays"/>
    <x v="276"/>
    <x v="72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s v="music"/>
    <s v="electric music"/>
    <x v="277"/>
    <x v="277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s v="music"/>
    <s v="metal"/>
    <x v="278"/>
    <x v="278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s v="theater"/>
    <s v="plays"/>
    <x v="279"/>
    <x v="71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s v="film &amp; video"/>
    <s v="documentary"/>
    <x v="280"/>
    <x v="279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s v="technology"/>
    <s v="web"/>
    <x v="281"/>
    <x v="28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s v="food"/>
    <s v="food trucks"/>
    <x v="282"/>
    <x v="281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s v="theater"/>
    <s v="plays"/>
    <x v="283"/>
    <x v="282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s v="theater"/>
    <s v="plays"/>
    <x v="284"/>
    <x v="283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s v="theater"/>
    <s v="plays"/>
    <x v="285"/>
    <x v="284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s v="theater"/>
    <s v="plays"/>
    <x v="286"/>
    <x v="285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s v="theater"/>
    <s v="plays"/>
    <x v="287"/>
    <x v="286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s v="music"/>
    <s v="rock"/>
    <x v="288"/>
    <x v="287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s v="food"/>
    <s v="food trucks"/>
    <x v="289"/>
    <x v="288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s v="publishing"/>
    <s v="nonfiction"/>
    <x v="290"/>
    <x v="289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s v="film &amp; video"/>
    <s v="documentary"/>
    <x v="291"/>
    <x v="29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s v="theater"/>
    <s v="plays"/>
    <x v="292"/>
    <x v="18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s v="music"/>
    <s v="indie rock"/>
    <x v="293"/>
    <x v="291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s v="film &amp; video"/>
    <s v="documentary"/>
    <x v="294"/>
    <x v="292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s v="theater"/>
    <s v="plays"/>
    <x v="295"/>
    <x v="293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s v="theater"/>
    <s v="plays"/>
    <x v="296"/>
    <x v="294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s v="publishing"/>
    <s v="fiction"/>
    <x v="297"/>
    <x v="295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s v="theater"/>
    <s v="plays"/>
    <x v="298"/>
    <x v="296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s v="music"/>
    <s v="indie rock"/>
    <x v="299"/>
    <x v="297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s v="games"/>
    <s v="video games"/>
    <x v="300"/>
    <x v="298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s v="theater"/>
    <s v="plays"/>
    <x v="247"/>
    <x v="299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s v="theater"/>
    <s v="plays"/>
    <x v="244"/>
    <x v="3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s v="music"/>
    <s v="rock"/>
    <x v="301"/>
    <x v="301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s v="film &amp; video"/>
    <s v="documentary"/>
    <x v="188"/>
    <x v="162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s v="theater"/>
    <s v="plays"/>
    <x v="302"/>
    <x v="302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s v="food"/>
    <s v="food trucks"/>
    <x v="303"/>
    <x v="303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s v="theater"/>
    <s v="plays"/>
    <x v="304"/>
    <x v="304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s v="music"/>
    <s v="rock"/>
    <x v="305"/>
    <x v="305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s v="technology"/>
    <s v="web"/>
    <x v="306"/>
    <x v="306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s v="publishing"/>
    <s v="fiction"/>
    <x v="307"/>
    <x v="307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s v="film &amp; video"/>
    <s v="shorts"/>
    <x v="308"/>
    <x v="308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s v="theater"/>
    <s v="plays"/>
    <x v="309"/>
    <x v="309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s v="film &amp; video"/>
    <s v="documentary"/>
    <x v="310"/>
    <x v="31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s v="theater"/>
    <s v="plays"/>
    <x v="311"/>
    <x v="311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s v="theater"/>
    <s v="plays"/>
    <x v="79"/>
    <x v="312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s v="film &amp; video"/>
    <s v="animation"/>
    <x v="312"/>
    <x v="313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s v="theater"/>
    <s v="plays"/>
    <x v="313"/>
    <x v="314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s v="music"/>
    <s v="rock"/>
    <x v="314"/>
    <x v="315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s v="games"/>
    <s v="video games"/>
    <x v="315"/>
    <x v="316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s v="film &amp; video"/>
    <s v="documentary"/>
    <x v="316"/>
    <x v="317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s v="food"/>
    <s v="food trucks"/>
    <x v="317"/>
    <x v="318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s v="technology"/>
    <s v="wearables"/>
    <x v="318"/>
    <x v="319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s v="theater"/>
    <s v="plays"/>
    <x v="319"/>
    <x v="32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s v="music"/>
    <s v="rock"/>
    <x v="32"/>
    <x v="321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s v="music"/>
    <s v="rock"/>
    <x v="320"/>
    <x v="322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s v="music"/>
    <s v="rock"/>
    <x v="321"/>
    <x v="323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s v="theater"/>
    <s v="plays"/>
    <x v="322"/>
    <x v="324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s v="theater"/>
    <s v="plays"/>
    <x v="323"/>
    <x v="325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s v="theater"/>
    <s v="plays"/>
    <x v="324"/>
    <x v="326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s v="photography"/>
    <s v="photography books"/>
    <x v="325"/>
    <x v="327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s v="music"/>
    <s v="indie rock"/>
    <x v="326"/>
    <x v="328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s v="theater"/>
    <s v="plays"/>
    <x v="327"/>
    <x v="329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s v="theater"/>
    <s v="plays"/>
    <x v="328"/>
    <x v="151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s v="games"/>
    <s v="video games"/>
    <x v="329"/>
    <x v="33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s v="film &amp; video"/>
    <s v="drama"/>
    <x v="330"/>
    <x v="331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s v="music"/>
    <s v="indie rock"/>
    <x v="331"/>
    <x v="332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s v="technology"/>
    <s v="web"/>
    <x v="332"/>
    <x v="333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s v="food"/>
    <s v="food trucks"/>
    <x v="333"/>
    <x v="334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s v="theater"/>
    <s v="plays"/>
    <x v="296"/>
    <x v="335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s v="music"/>
    <s v="jazz"/>
    <x v="334"/>
    <x v="336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s v="music"/>
    <s v="rock"/>
    <x v="335"/>
    <x v="337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s v="theater"/>
    <s v="plays"/>
    <x v="336"/>
    <x v="338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s v="theater"/>
    <s v="plays"/>
    <x v="337"/>
    <x v="339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s v="film &amp; video"/>
    <s v="documentary"/>
    <x v="338"/>
    <x v="34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s v="technology"/>
    <s v="wearables"/>
    <x v="339"/>
    <x v="341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s v="theater"/>
    <s v="plays"/>
    <x v="340"/>
    <x v="342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s v="games"/>
    <s v="video games"/>
    <x v="341"/>
    <x v="343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s v="photography"/>
    <s v="photography books"/>
    <x v="342"/>
    <x v="344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s v="film &amp; video"/>
    <s v="animation"/>
    <x v="343"/>
    <x v="127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s v="theater"/>
    <s v="plays"/>
    <x v="344"/>
    <x v="345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s v="theater"/>
    <s v="plays"/>
    <x v="345"/>
    <x v="346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s v="music"/>
    <s v="rock"/>
    <x v="65"/>
    <x v="347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s v="music"/>
    <s v="rock"/>
    <x v="346"/>
    <x v="348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s v="music"/>
    <s v="indie rock"/>
    <x v="347"/>
    <x v="349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s v="theater"/>
    <s v="plays"/>
    <x v="348"/>
    <x v="35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s v="theater"/>
    <s v="plays"/>
    <x v="349"/>
    <x v="351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s v="theater"/>
    <s v="plays"/>
    <x v="350"/>
    <x v="33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s v="film &amp; video"/>
    <s v="documentary"/>
    <x v="351"/>
    <x v="352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s v="film &amp; video"/>
    <s v="television"/>
    <x v="352"/>
    <x v="353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s v="theater"/>
    <s v="plays"/>
    <x v="353"/>
    <x v="354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s v="theater"/>
    <s v="plays"/>
    <x v="354"/>
    <x v="355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s v="film &amp; video"/>
    <s v="documentary"/>
    <x v="355"/>
    <x v="356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s v="theater"/>
    <s v="plays"/>
    <x v="356"/>
    <x v="357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s v="film &amp; video"/>
    <s v="documentary"/>
    <x v="357"/>
    <x v="358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s v="music"/>
    <s v="indie rock"/>
    <x v="358"/>
    <x v="359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s v="music"/>
    <s v="rock"/>
    <x v="359"/>
    <x v="36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s v="theater"/>
    <s v="plays"/>
    <x v="12"/>
    <x v="361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s v="film &amp; video"/>
    <s v="documentary"/>
    <x v="360"/>
    <x v="362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s v="theater"/>
    <s v="plays"/>
    <x v="361"/>
    <x v="363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s v="theater"/>
    <s v="plays"/>
    <x v="362"/>
    <x v="364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s v="theater"/>
    <s v="plays"/>
    <x v="363"/>
    <x v="365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s v="photography"/>
    <s v="photography books"/>
    <x v="364"/>
    <x v="366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s v="food"/>
    <s v="food trucks"/>
    <x v="210"/>
    <x v="285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s v="film &amp; video"/>
    <s v="documentary"/>
    <x v="365"/>
    <x v="367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s v="publishing"/>
    <s v="nonfiction"/>
    <x v="366"/>
    <x v="368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s v="theater"/>
    <s v="plays"/>
    <x v="367"/>
    <x v="369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s v="technology"/>
    <s v="wearables"/>
    <x v="368"/>
    <x v="37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s v="music"/>
    <s v="indie rock"/>
    <x v="369"/>
    <x v="371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s v="theater"/>
    <s v="plays"/>
    <x v="370"/>
    <x v="372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s v="photography"/>
    <s v="photography books"/>
    <x v="371"/>
    <x v="373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s v="publishing"/>
    <s v="nonfiction"/>
    <x v="287"/>
    <x v="374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s v="technology"/>
    <s v="wearables"/>
    <x v="372"/>
    <x v="375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s v="music"/>
    <s v="jazz"/>
    <x v="373"/>
    <x v="376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s v="film &amp; video"/>
    <s v="documentary"/>
    <x v="374"/>
    <x v="377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s v="theater"/>
    <s v="plays"/>
    <x v="375"/>
    <x v="378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s v="film &amp; video"/>
    <s v="drama"/>
    <x v="376"/>
    <x v="379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s v="music"/>
    <s v="rock"/>
    <x v="377"/>
    <x v="38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s v="film &amp; video"/>
    <s v="animation"/>
    <x v="378"/>
    <x v="103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s v="music"/>
    <s v="indie rock"/>
    <x v="379"/>
    <x v="381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s v="photography"/>
    <s v="photography books"/>
    <x v="380"/>
    <x v="382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s v="theater"/>
    <s v="plays"/>
    <x v="381"/>
    <x v="383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s v="film &amp; video"/>
    <s v="shorts"/>
    <x v="382"/>
    <x v="384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s v="theater"/>
    <s v="plays"/>
    <x v="125"/>
    <x v="385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s v="theater"/>
    <s v="plays"/>
    <x v="383"/>
    <x v="386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s v="theater"/>
    <s v="plays"/>
    <x v="384"/>
    <x v="387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s v="film &amp; video"/>
    <s v="documentary"/>
    <x v="385"/>
    <x v="388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s v="theater"/>
    <s v="plays"/>
    <x v="386"/>
    <x v="389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s v="film &amp; video"/>
    <s v="documentary"/>
    <x v="387"/>
    <x v="39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s v="music"/>
    <s v="rock"/>
    <x v="388"/>
    <x v="391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s v="games"/>
    <s v="mobile games"/>
    <x v="277"/>
    <x v="277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s v="theater"/>
    <s v="plays"/>
    <x v="389"/>
    <x v="392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s v="publishing"/>
    <s v="fiction"/>
    <x v="390"/>
    <x v="393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s v="film &amp; video"/>
    <s v="animation"/>
    <x v="391"/>
    <x v="394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s v="food"/>
    <s v="food trucks"/>
    <x v="392"/>
    <x v="395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s v="theater"/>
    <s v="plays"/>
    <x v="393"/>
    <x v="396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s v="film &amp; video"/>
    <s v="documentary"/>
    <x v="394"/>
    <x v="397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s v="theater"/>
    <s v="plays"/>
    <x v="395"/>
    <x v="398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s v="film &amp; video"/>
    <s v="documentary"/>
    <x v="396"/>
    <x v="399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s v="technology"/>
    <s v="web"/>
    <x v="397"/>
    <x v="348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s v="theater"/>
    <s v="plays"/>
    <x v="398"/>
    <x v="4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s v="technology"/>
    <s v="wearables"/>
    <x v="399"/>
    <x v="401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s v="theater"/>
    <s v="plays"/>
    <x v="400"/>
    <x v="402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s v="food"/>
    <s v="food trucks"/>
    <x v="116"/>
    <x v="403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s v="music"/>
    <s v="indie rock"/>
    <x v="401"/>
    <x v="404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s v="photography"/>
    <s v="photography books"/>
    <x v="402"/>
    <x v="405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s v="theater"/>
    <s v="plays"/>
    <x v="403"/>
    <x v="406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s v="theater"/>
    <s v="plays"/>
    <x v="404"/>
    <x v="407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s v="film &amp; video"/>
    <s v="animation"/>
    <x v="405"/>
    <x v="408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s v="photography"/>
    <s v="photography books"/>
    <x v="406"/>
    <x v="409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s v="theater"/>
    <s v="plays"/>
    <x v="407"/>
    <x v="41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s v="theater"/>
    <s v="plays"/>
    <x v="408"/>
    <x v="312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s v="theater"/>
    <s v="plays"/>
    <x v="409"/>
    <x v="411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s v="film &amp; video"/>
    <s v="documentary"/>
    <x v="410"/>
    <x v="412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s v="theater"/>
    <s v="plays"/>
    <x v="411"/>
    <x v="413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s v="theater"/>
    <s v="plays"/>
    <x v="412"/>
    <x v="414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s v="music"/>
    <s v="jazz"/>
    <x v="413"/>
    <x v="354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s v="film &amp; video"/>
    <s v="animation"/>
    <x v="414"/>
    <x v="415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s v="theater"/>
    <s v="plays"/>
    <x v="415"/>
    <x v="416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s v="film &amp; video"/>
    <s v="science fiction"/>
    <x v="416"/>
    <x v="417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s v="film &amp; video"/>
    <s v="television"/>
    <x v="417"/>
    <x v="418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s v="technology"/>
    <s v="wearables"/>
    <x v="418"/>
    <x v="419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s v="theater"/>
    <s v="plays"/>
    <x v="419"/>
    <x v="42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s v="theater"/>
    <s v="plays"/>
    <x v="420"/>
    <x v="421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s v="music"/>
    <s v="indie rock"/>
    <x v="421"/>
    <x v="422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s v="theater"/>
    <s v="plays"/>
    <x v="422"/>
    <x v="423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s v="technology"/>
    <s v="wearables"/>
    <x v="423"/>
    <x v="424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s v="film &amp; video"/>
    <s v="television"/>
    <x v="424"/>
    <x v="425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s v="games"/>
    <s v="video games"/>
    <x v="425"/>
    <x v="426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s v="games"/>
    <s v="video games"/>
    <x v="426"/>
    <x v="427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s v="film &amp; video"/>
    <s v="animation"/>
    <x v="427"/>
    <x v="428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s v="music"/>
    <s v="rock"/>
    <x v="428"/>
    <x v="429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s v="film &amp; video"/>
    <s v="drama"/>
    <x v="429"/>
    <x v="43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s v="film &amp; video"/>
    <s v="science fiction"/>
    <x v="411"/>
    <x v="431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s v="film &amp; video"/>
    <s v="drama"/>
    <x v="430"/>
    <x v="432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s v="theater"/>
    <s v="plays"/>
    <x v="431"/>
    <x v="433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s v="music"/>
    <s v="indie rock"/>
    <x v="432"/>
    <x v="434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s v="theater"/>
    <s v="plays"/>
    <x v="433"/>
    <x v="435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s v="theater"/>
    <s v="plays"/>
    <x v="434"/>
    <x v="436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s v="film &amp; video"/>
    <s v="documentary"/>
    <x v="435"/>
    <x v="437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s v="theater"/>
    <s v="plays"/>
    <x v="8"/>
    <x v="438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s v="film &amp; video"/>
    <s v="drama"/>
    <x v="436"/>
    <x v="439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s v="games"/>
    <s v="mobile games"/>
    <x v="385"/>
    <x v="44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s v="film &amp; video"/>
    <s v="animation"/>
    <x v="437"/>
    <x v="441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s v="theater"/>
    <s v="plays"/>
    <x v="438"/>
    <x v="442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s v="publishing"/>
    <s v="translations"/>
    <x v="439"/>
    <x v="443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s v="technology"/>
    <s v="wearables"/>
    <x v="440"/>
    <x v="444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s v="technology"/>
    <s v="web"/>
    <x v="441"/>
    <x v="445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s v="theater"/>
    <s v="plays"/>
    <x v="442"/>
    <x v="368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s v="film &amp; video"/>
    <s v="drama"/>
    <x v="443"/>
    <x v="446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s v="technology"/>
    <s v="wearables"/>
    <x v="315"/>
    <x v="447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s v="food"/>
    <s v="food trucks"/>
    <x v="444"/>
    <x v="448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s v="music"/>
    <s v="rock"/>
    <x v="445"/>
    <x v="178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s v="music"/>
    <s v="electric music"/>
    <x v="446"/>
    <x v="449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s v="film &amp; video"/>
    <s v="television"/>
    <x v="447"/>
    <x v="45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s v="publishing"/>
    <s v="translations"/>
    <x v="448"/>
    <x v="451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s v="publishing"/>
    <s v="fiction"/>
    <x v="342"/>
    <x v="452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s v="film &amp; video"/>
    <s v="science fiction"/>
    <x v="449"/>
    <x v="453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s v="technology"/>
    <s v="wearables"/>
    <x v="450"/>
    <x v="454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s v="food"/>
    <s v="food trucks"/>
    <x v="451"/>
    <x v="455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s v="photography"/>
    <s v="photography books"/>
    <x v="452"/>
    <x v="456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s v="theater"/>
    <s v="plays"/>
    <x v="453"/>
    <x v="457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s v="publishing"/>
    <s v="fiction"/>
    <x v="454"/>
    <x v="458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s v="theater"/>
    <s v="plays"/>
    <x v="455"/>
    <x v="459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s v="food"/>
    <s v="food trucks"/>
    <x v="456"/>
    <x v="46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s v="theater"/>
    <s v="plays"/>
    <x v="457"/>
    <x v="461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s v="publishing"/>
    <s v="translations"/>
    <x v="458"/>
    <x v="462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s v="theater"/>
    <s v="plays"/>
    <x v="459"/>
    <x v="463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s v="theater"/>
    <s v="plays"/>
    <x v="460"/>
    <x v="464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s v="technology"/>
    <s v="wearables"/>
    <x v="461"/>
    <x v="465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s v="journalism"/>
    <s v="audio"/>
    <x v="462"/>
    <x v="466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s v="food"/>
    <s v="food trucks"/>
    <x v="463"/>
    <x v="467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s v="film &amp; video"/>
    <s v="shorts"/>
    <x v="464"/>
    <x v="468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s v="photography"/>
    <s v="photography books"/>
    <x v="465"/>
    <x v="469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s v="technology"/>
    <s v="wearables"/>
    <x v="466"/>
    <x v="47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s v="theater"/>
    <s v="plays"/>
    <x v="467"/>
    <x v="471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s v="film &amp; video"/>
    <s v="animation"/>
    <x v="468"/>
    <x v="472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s v="technology"/>
    <s v="wearables"/>
    <x v="469"/>
    <x v="473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s v="technology"/>
    <s v="web"/>
    <x v="470"/>
    <x v="474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s v="film &amp; video"/>
    <s v="documentary"/>
    <x v="471"/>
    <x v="475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s v="theater"/>
    <s v="plays"/>
    <x v="472"/>
    <x v="38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s v="film &amp; video"/>
    <s v="documentary"/>
    <x v="473"/>
    <x v="353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s v="games"/>
    <s v="video games"/>
    <x v="474"/>
    <x v="476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s v="film &amp; video"/>
    <s v="drama"/>
    <x v="72"/>
    <x v="477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s v="music"/>
    <s v="rock"/>
    <x v="443"/>
    <x v="478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s v="publishing"/>
    <s v="radio &amp; podcasts"/>
    <x v="475"/>
    <x v="479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s v="theater"/>
    <s v="plays"/>
    <x v="81"/>
    <x v="48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s v="technology"/>
    <s v="web"/>
    <x v="476"/>
    <x v="481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s v="theater"/>
    <s v="plays"/>
    <x v="192"/>
    <x v="482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s v="theater"/>
    <s v="plays"/>
    <x v="477"/>
    <x v="483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s v="film &amp; video"/>
    <s v="drama"/>
    <x v="478"/>
    <x v="484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s v="theater"/>
    <s v="plays"/>
    <x v="479"/>
    <x v="265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s v="games"/>
    <s v="video games"/>
    <x v="480"/>
    <x v="485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s v="film &amp; video"/>
    <s v="television"/>
    <x v="180"/>
    <x v="486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s v="music"/>
    <s v="rock"/>
    <x v="481"/>
    <x v="412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s v="theater"/>
    <s v="plays"/>
    <x v="482"/>
    <x v="487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s v="publishing"/>
    <s v="nonfiction"/>
    <x v="194"/>
    <x v="488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s v="food"/>
    <s v="food trucks"/>
    <x v="483"/>
    <x v="489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s v="film &amp; video"/>
    <s v="animation"/>
    <x v="484"/>
    <x v="442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s v="music"/>
    <s v="rock"/>
    <x v="355"/>
    <x v="437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s v="theater"/>
    <s v="plays"/>
    <x v="485"/>
    <x v="49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s v="film &amp; video"/>
    <s v="drama"/>
    <x v="486"/>
    <x v="491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s v="film &amp; video"/>
    <s v="shorts"/>
    <x v="487"/>
    <x v="163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s v="film &amp; video"/>
    <s v="shorts"/>
    <x v="488"/>
    <x v="492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s v="theater"/>
    <s v="plays"/>
    <x v="489"/>
    <x v="493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s v="technology"/>
    <s v="wearables"/>
    <x v="490"/>
    <x v="494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s v="theater"/>
    <s v="plays"/>
    <x v="312"/>
    <x v="495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s v="film &amp; video"/>
    <s v="animation"/>
    <x v="491"/>
    <x v="496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s v="music"/>
    <s v="indie rock"/>
    <x v="492"/>
    <x v="497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s v="games"/>
    <s v="video games"/>
    <x v="493"/>
    <x v="18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s v="publishing"/>
    <s v="fiction"/>
    <x v="494"/>
    <x v="498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s v="games"/>
    <s v="video games"/>
    <x v="495"/>
    <x v="499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s v="theater"/>
    <s v="plays"/>
    <x v="496"/>
    <x v="5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s v="music"/>
    <s v="indie rock"/>
    <x v="497"/>
    <x v="5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s v="film &amp; video"/>
    <s v="drama"/>
    <x v="498"/>
    <x v="501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s v="theater"/>
    <s v="plays"/>
    <x v="499"/>
    <x v="502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s v="publishing"/>
    <s v="fiction"/>
    <x v="500"/>
    <x v="52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s v="film &amp; video"/>
    <s v="documentary"/>
    <x v="501"/>
    <x v="503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s v="games"/>
    <s v="mobile games"/>
    <x v="502"/>
    <x v="504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s v="food"/>
    <s v="food trucks"/>
    <x v="503"/>
    <x v="505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s v="photography"/>
    <s v="photography books"/>
    <x v="504"/>
    <x v="506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s v="games"/>
    <s v="mobile games"/>
    <x v="505"/>
    <x v="507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s v="music"/>
    <s v="indie rock"/>
    <x v="506"/>
    <x v="508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s v="games"/>
    <s v="video games"/>
    <x v="507"/>
    <x v="509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s v="music"/>
    <s v="rock"/>
    <x v="508"/>
    <x v="51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s v="theater"/>
    <s v="plays"/>
    <x v="509"/>
    <x v="511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s v="theater"/>
    <s v="plays"/>
    <x v="510"/>
    <x v="512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s v="film &amp; video"/>
    <s v="drama"/>
    <x v="511"/>
    <x v="513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s v="theater"/>
    <s v="plays"/>
    <x v="512"/>
    <x v="514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s v="technology"/>
    <s v="wearables"/>
    <x v="513"/>
    <x v="515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s v="music"/>
    <s v="indie rock"/>
    <x v="514"/>
    <x v="516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s v="technology"/>
    <s v="web"/>
    <x v="515"/>
    <x v="517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s v="theater"/>
    <s v="plays"/>
    <x v="516"/>
    <x v="518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s v="music"/>
    <s v="rock"/>
    <x v="517"/>
    <x v="519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s v="music"/>
    <s v="indie rock"/>
    <x v="518"/>
    <x v="52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s v="music"/>
    <s v="rock"/>
    <x v="519"/>
    <x v="219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s v="publishing"/>
    <s v="translations"/>
    <x v="520"/>
    <x v="521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s v="film &amp; video"/>
    <s v="science fiction"/>
    <x v="521"/>
    <x v="522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s v="theater"/>
    <s v="plays"/>
    <x v="522"/>
    <x v="523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s v="theater"/>
    <s v="plays"/>
    <x v="523"/>
    <x v="524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s v="film &amp; video"/>
    <s v="animation"/>
    <x v="524"/>
    <x v="348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s v="theater"/>
    <s v="plays"/>
    <x v="525"/>
    <x v="28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s v="music"/>
    <s v="rock"/>
    <x v="188"/>
    <x v="525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s v="film &amp; video"/>
    <s v="documentary"/>
    <x v="526"/>
    <x v="526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s v="theater"/>
    <s v="plays"/>
    <x v="527"/>
    <x v="527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s v="theater"/>
    <s v="plays"/>
    <x v="528"/>
    <x v="528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s v="music"/>
    <s v="electric music"/>
    <x v="522"/>
    <x v="529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s v="music"/>
    <s v="rock"/>
    <x v="529"/>
    <x v="36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s v="theater"/>
    <s v="plays"/>
    <x v="530"/>
    <x v="254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s v="film &amp; video"/>
    <s v="animation"/>
    <x v="531"/>
    <x v="53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s v="music"/>
    <s v="rock"/>
    <x v="515"/>
    <x v="531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s v="film &amp; video"/>
    <s v="shorts"/>
    <x v="532"/>
    <x v="532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s v="music"/>
    <s v="rock"/>
    <x v="533"/>
    <x v="533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s v="journalism"/>
    <s v="audio"/>
    <x v="409"/>
    <x v="534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s v="food"/>
    <s v="food trucks"/>
    <x v="534"/>
    <x v="535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s v="theater"/>
    <s v="plays"/>
    <x v="53"/>
    <x v="536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s v="theater"/>
    <s v="plays"/>
    <x v="535"/>
    <x v="537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s v="music"/>
    <s v="jazz"/>
    <x v="536"/>
    <x v="538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s v="film &amp; video"/>
    <s v="science fiction"/>
    <x v="537"/>
    <x v="539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s v="music"/>
    <s v="jazz"/>
    <x v="538"/>
    <x v="54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s v="theater"/>
    <s v="plays"/>
    <x v="539"/>
    <x v="541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s v="technology"/>
    <s v="web"/>
    <x v="540"/>
    <x v="542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s v="games"/>
    <s v="video games"/>
    <x v="505"/>
    <x v="543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s v="film &amp; video"/>
    <s v="documentary"/>
    <x v="541"/>
    <x v="544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s v="technology"/>
    <s v="web"/>
    <x v="542"/>
    <x v="545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s v="publishing"/>
    <s v="translations"/>
    <x v="543"/>
    <x v="546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s v="music"/>
    <s v="rock"/>
    <x v="544"/>
    <x v="547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s v="food"/>
    <s v="food trucks"/>
    <x v="35"/>
    <x v="548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s v="theater"/>
    <s v="plays"/>
    <x v="152"/>
    <x v="298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s v="film &amp; video"/>
    <s v="documentary"/>
    <x v="545"/>
    <x v="549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s v="publishing"/>
    <s v="radio &amp; podcasts"/>
    <x v="546"/>
    <x v="55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s v="games"/>
    <s v="video games"/>
    <x v="547"/>
    <x v="551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s v="theater"/>
    <s v="plays"/>
    <x v="548"/>
    <x v="552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s v="film &amp; video"/>
    <s v="animation"/>
    <x v="549"/>
    <x v="238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s v="theater"/>
    <s v="plays"/>
    <x v="550"/>
    <x v="553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s v="theater"/>
    <s v="plays"/>
    <x v="551"/>
    <x v="554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s v="film &amp; video"/>
    <s v="drama"/>
    <x v="552"/>
    <x v="496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s v="theater"/>
    <s v="plays"/>
    <x v="462"/>
    <x v="555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s v="music"/>
    <s v="rock"/>
    <x v="553"/>
    <x v="556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s v="film &amp; video"/>
    <s v="documentary"/>
    <x v="554"/>
    <x v="557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s v="food"/>
    <s v="food trucks"/>
    <x v="555"/>
    <x v="558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s v="technology"/>
    <s v="wearables"/>
    <x v="548"/>
    <x v="559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s v="theater"/>
    <s v="plays"/>
    <x v="62"/>
    <x v="56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s v="theater"/>
    <s v="plays"/>
    <x v="556"/>
    <x v="561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s v="theater"/>
    <s v="plays"/>
    <x v="557"/>
    <x v="562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s v="publishing"/>
    <s v="nonfiction"/>
    <x v="27"/>
    <x v="563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s v="music"/>
    <s v="rock"/>
    <x v="558"/>
    <x v="529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s v="food"/>
    <s v="food trucks"/>
    <x v="559"/>
    <x v="564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s v="music"/>
    <s v="jazz"/>
    <x v="426"/>
    <x v="565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s v="film &amp; video"/>
    <s v="science fiction"/>
    <x v="560"/>
    <x v="566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s v="theater"/>
    <s v="plays"/>
    <x v="561"/>
    <x v="567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s v="theater"/>
    <s v="plays"/>
    <x v="562"/>
    <x v="568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s v="music"/>
    <s v="electric music"/>
    <x v="563"/>
    <x v="569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s v="theater"/>
    <s v="plays"/>
    <x v="564"/>
    <x v="57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s v="theater"/>
    <s v="plays"/>
    <x v="565"/>
    <x v="571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s v="theater"/>
    <s v="plays"/>
    <x v="566"/>
    <x v="572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s v="music"/>
    <s v="indie rock"/>
    <x v="567"/>
    <x v="573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s v="theater"/>
    <s v="plays"/>
    <x v="568"/>
    <x v="471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s v="publishing"/>
    <s v="nonfiction"/>
    <x v="569"/>
    <x v="574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s v="theater"/>
    <s v="plays"/>
    <x v="570"/>
    <x v="575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s v="photography"/>
    <s v="photography books"/>
    <x v="571"/>
    <x v="576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s v="theater"/>
    <s v="plays"/>
    <x v="572"/>
    <x v="577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s v="music"/>
    <s v="indie rock"/>
    <x v="573"/>
    <x v="578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s v="theater"/>
    <s v="plays"/>
    <x v="574"/>
    <x v="477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s v="photography"/>
    <s v="photography books"/>
    <x v="511"/>
    <x v="579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s v="theater"/>
    <s v="plays"/>
    <x v="575"/>
    <x v="58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s v="theater"/>
    <s v="plays"/>
    <x v="576"/>
    <x v="581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s v="food"/>
    <s v="food trucks"/>
    <x v="577"/>
    <x v="582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s v="music"/>
    <s v="indie rock"/>
    <x v="578"/>
    <x v="581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s v="theater"/>
    <s v="plays"/>
    <x v="579"/>
    <x v="583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s v="theater"/>
    <s v="plays"/>
    <x v="580"/>
    <x v="584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s v="theater"/>
    <s v="plays"/>
    <x v="581"/>
    <x v="585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s v="theater"/>
    <s v="plays"/>
    <x v="582"/>
    <x v="586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s v="film &amp; video"/>
    <s v="animation"/>
    <x v="336"/>
    <x v="587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s v="film &amp; video"/>
    <s v="television"/>
    <x v="583"/>
    <x v="588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s v="film &amp; video"/>
    <s v="television"/>
    <x v="584"/>
    <x v="589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s v="film &amp; video"/>
    <s v="animation"/>
    <x v="585"/>
    <x v="59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s v="theater"/>
    <s v="plays"/>
    <x v="586"/>
    <x v="591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s v="theater"/>
    <s v="plays"/>
    <x v="587"/>
    <x v="592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s v="film &amp; video"/>
    <s v="drama"/>
    <x v="588"/>
    <x v="593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s v="theater"/>
    <s v="plays"/>
    <x v="589"/>
    <x v="51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s v="theater"/>
    <s v="plays"/>
    <x v="590"/>
    <x v="594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s v="technology"/>
    <s v="wearables"/>
    <x v="591"/>
    <x v="595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s v="theater"/>
    <s v="plays"/>
    <x v="592"/>
    <x v="596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s v="theater"/>
    <s v="plays"/>
    <x v="593"/>
    <x v="597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s v="music"/>
    <s v="rock"/>
    <x v="594"/>
    <x v="598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s v="games"/>
    <s v="video games"/>
    <x v="595"/>
    <x v="599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s v="publishing"/>
    <s v="translations"/>
    <x v="596"/>
    <x v="6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s v="food"/>
    <s v="food trucks"/>
    <x v="597"/>
    <x v="601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s v="theater"/>
    <s v="plays"/>
    <x v="598"/>
    <x v="602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s v="music"/>
    <s v="jazz"/>
    <x v="599"/>
    <x v="603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s v="film &amp; video"/>
    <s v="shorts"/>
    <x v="600"/>
    <x v="604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s v="technology"/>
    <s v="web"/>
    <x v="601"/>
    <x v="292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s v="technology"/>
    <s v="web"/>
    <x v="602"/>
    <x v="605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s v="music"/>
    <s v="metal"/>
    <x v="335"/>
    <x v="606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s v="photography"/>
    <s v="photography books"/>
    <x v="603"/>
    <x v="607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s v="food"/>
    <s v="food trucks"/>
    <x v="604"/>
    <x v="608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s v="film &amp; video"/>
    <s v="science fiction"/>
    <x v="605"/>
    <x v="609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s v="music"/>
    <s v="rock"/>
    <x v="606"/>
    <x v="61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s v="film &amp; video"/>
    <s v="documentary"/>
    <x v="65"/>
    <x v="611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s v="theater"/>
    <s v="plays"/>
    <x v="607"/>
    <x v="612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s v="music"/>
    <s v="jazz"/>
    <x v="608"/>
    <x v="613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s v="theater"/>
    <s v="plays"/>
    <x v="609"/>
    <x v="614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s v="theater"/>
    <s v="plays"/>
    <x v="610"/>
    <x v="615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s v="music"/>
    <s v="jazz"/>
    <x v="541"/>
    <x v="616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s v="film &amp; video"/>
    <s v="documentary"/>
    <x v="611"/>
    <x v="453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s v="theater"/>
    <s v="plays"/>
    <x v="612"/>
    <x v="617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s v="journalism"/>
    <s v="audio"/>
    <x v="613"/>
    <x v="618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s v="theater"/>
    <s v="plays"/>
    <x v="614"/>
    <x v="619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s v="theater"/>
    <s v="plays"/>
    <x v="615"/>
    <x v="62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s v="music"/>
    <s v="indie rock"/>
    <x v="90"/>
    <x v="621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s v="theater"/>
    <s v="plays"/>
    <x v="616"/>
    <x v="622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s v="theater"/>
    <s v="plays"/>
    <x v="617"/>
    <x v="623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s v="music"/>
    <s v="indie rock"/>
    <x v="618"/>
    <x v="624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s v="photography"/>
    <s v="photography books"/>
    <x v="619"/>
    <x v="625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s v="journalism"/>
    <s v="audio"/>
    <x v="620"/>
    <x v="626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s v="photography"/>
    <s v="photography books"/>
    <x v="621"/>
    <x v="627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s v="publishing"/>
    <s v="fiction"/>
    <x v="622"/>
    <x v="491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s v="film &amp; video"/>
    <s v="drama"/>
    <x v="35"/>
    <x v="628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s v="food"/>
    <s v="food trucks"/>
    <x v="623"/>
    <x v="629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s v="games"/>
    <s v="mobile games"/>
    <x v="624"/>
    <x v="63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s v="theater"/>
    <s v="plays"/>
    <x v="625"/>
    <x v="631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s v="theater"/>
    <s v="plays"/>
    <x v="626"/>
    <x v="632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s v="theater"/>
    <s v="plays"/>
    <x v="627"/>
    <x v="633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s v="publishing"/>
    <s v="nonfiction"/>
    <x v="628"/>
    <x v="634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s v="theater"/>
    <s v="plays"/>
    <x v="629"/>
    <x v="415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s v="technology"/>
    <s v="wearables"/>
    <x v="630"/>
    <x v="635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s v="theater"/>
    <s v="plays"/>
    <x v="631"/>
    <x v="607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s v="film &amp; video"/>
    <s v="television"/>
    <x v="632"/>
    <x v="636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s v="technology"/>
    <s v="web"/>
    <x v="633"/>
    <x v="637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s v="film &amp; video"/>
    <s v="documentary"/>
    <x v="634"/>
    <x v="638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s v="film &amp; video"/>
    <s v="documentary"/>
    <x v="635"/>
    <x v="639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s v="music"/>
    <s v="rock"/>
    <x v="636"/>
    <x v="64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s v="theater"/>
    <s v="plays"/>
    <x v="637"/>
    <x v="641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s v="theater"/>
    <s v="plays"/>
    <x v="638"/>
    <x v="642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s v="music"/>
    <s v="rock"/>
    <x v="639"/>
    <x v="445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s v="theater"/>
    <s v="plays"/>
    <x v="640"/>
    <x v="116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s v="music"/>
    <s v="electric music"/>
    <x v="641"/>
    <x v="643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s v="technology"/>
    <s v="wearables"/>
    <x v="642"/>
    <x v="644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s v="film &amp; video"/>
    <s v="drama"/>
    <x v="230"/>
    <x v="645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s v="technology"/>
    <s v="wearables"/>
    <x v="67"/>
    <x v="646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s v="theater"/>
    <s v="plays"/>
    <x v="643"/>
    <x v="647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s v="technology"/>
    <s v="wearables"/>
    <x v="644"/>
    <x v="467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s v="publishing"/>
    <s v="translations"/>
    <x v="645"/>
    <x v="648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s v="film &amp; video"/>
    <s v="animation"/>
    <x v="646"/>
    <x v="649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s v="publishing"/>
    <s v="nonfiction"/>
    <x v="626"/>
    <x v="65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s v="technology"/>
    <s v="web"/>
    <x v="647"/>
    <x v="651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s v="film &amp; video"/>
    <s v="drama"/>
    <x v="159"/>
    <x v="652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s v="theater"/>
    <s v="plays"/>
    <x v="648"/>
    <x v="653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s v="theater"/>
    <s v="plays"/>
    <x v="267"/>
    <x v="654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s v="theater"/>
    <s v="plays"/>
    <x v="649"/>
    <x v="655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s v="theater"/>
    <s v="plays"/>
    <x v="248"/>
    <x v="656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s v="theater"/>
    <s v="plays"/>
    <x v="571"/>
    <x v="657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s v="publishing"/>
    <s v="radio &amp; podcasts"/>
    <x v="650"/>
    <x v="89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s v="music"/>
    <s v="rock"/>
    <x v="1"/>
    <x v="658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s v="games"/>
    <s v="mobile games"/>
    <x v="651"/>
    <x v="438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s v="theater"/>
    <s v="plays"/>
    <x v="652"/>
    <x v="659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s v="film &amp; video"/>
    <s v="documentary"/>
    <x v="653"/>
    <x v="66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s v="technology"/>
    <s v="wearables"/>
    <x v="654"/>
    <x v="661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s v="publishing"/>
    <s v="fiction"/>
    <x v="655"/>
    <x v="662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s v="theater"/>
    <s v="plays"/>
    <x v="656"/>
    <x v="236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s v="music"/>
    <s v="rock"/>
    <x v="657"/>
    <x v="663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s v="film &amp; video"/>
    <s v="documentary"/>
    <x v="265"/>
    <x v="202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s v="theater"/>
    <s v="plays"/>
    <x v="658"/>
    <x v="664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s v="theater"/>
    <s v="plays"/>
    <x v="659"/>
    <x v="665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s v="games"/>
    <s v="mobile games"/>
    <x v="660"/>
    <x v="666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s v="theater"/>
    <s v="plays"/>
    <x v="661"/>
    <x v="602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s v="technology"/>
    <s v="web"/>
    <x v="4"/>
    <x v="667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s v="theater"/>
    <s v="plays"/>
    <x v="662"/>
    <x v="668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s v="film &amp; video"/>
    <s v="drama"/>
    <x v="663"/>
    <x v="669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s v="technology"/>
    <s v="wearables"/>
    <x v="664"/>
    <x v="67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s v="technology"/>
    <s v="web"/>
    <x v="665"/>
    <x v="601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s v="music"/>
    <s v="rock"/>
    <x v="666"/>
    <x v="671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s v="music"/>
    <s v="metal"/>
    <x v="43"/>
    <x v="672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s v="theater"/>
    <s v="plays"/>
    <x v="667"/>
    <x v="673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s v="photography"/>
    <s v="photography books"/>
    <x v="668"/>
    <x v="674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s v="publishing"/>
    <s v="nonfiction"/>
    <x v="669"/>
    <x v="675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s v="music"/>
    <s v="indie rock"/>
    <x v="670"/>
    <x v="676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s v="theater"/>
    <s v="plays"/>
    <x v="671"/>
    <x v="677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s v="music"/>
    <s v="indie rock"/>
    <x v="672"/>
    <x v="678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s v="theater"/>
    <s v="plays"/>
    <x v="673"/>
    <x v="679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s v="theater"/>
    <s v="plays"/>
    <x v="674"/>
    <x v="68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s v="music"/>
    <s v="electric music"/>
    <x v="675"/>
    <x v="681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s v="theater"/>
    <s v="plays"/>
    <x v="676"/>
    <x v="682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s v="theater"/>
    <s v="plays"/>
    <x v="342"/>
    <x v="683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s v="technology"/>
    <s v="wearables"/>
    <x v="677"/>
    <x v="684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s v="technology"/>
    <s v="web"/>
    <x v="678"/>
    <x v="685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s v="theater"/>
    <s v="plays"/>
    <x v="679"/>
    <x v="488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s v="film &amp; video"/>
    <s v="animation"/>
    <x v="680"/>
    <x v="686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s v="technology"/>
    <s v="wearables"/>
    <x v="681"/>
    <x v="687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s v="music"/>
    <s v="electric music"/>
    <x v="682"/>
    <x v="688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s v="publishing"/>
    <s v="nonfiction"/>
    <x v="683"/>
    <x v="689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s v="theater"/>
    <s v="plays"/>
    <x v="684"/>
    <x v="69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s v="photography"/>
    <s v="photography books"/>
    <x v="674"/>
    <x v="691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s v="theater"/>
    <s v="plays"/>
    <x v="685"/>
    <x v="424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s v="theater"/>
    <s v="plays"/>
    <x v="605"/>
    <x v="231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s v="theater"/>
    <s v="plays"/>
    <x v="686"/>
    <x v="692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s v="film &amp; video"/>
    <s v="drama"/>
    <x v="687"/>
    <x v="693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s v="music"/>
    <s v="rock"/>
    <x v="688"/>
    <x v="694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s v="music"/>
    <s v="electric music"/>
    <x v="689"/>
    <x v="236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s v="games"/>
    <s v="video games"/>
    <x v="690"/>
    <x v="695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s v="music"/>
    <s v="rock"/>
    <x v="691"/>
    <x v="696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s v="music"/>
    <s v="jazz"/>
    <x v="692"/>
    <x v="697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s v="theater"/>
    <s v="plays"/>
    <x v="693"/>
    <x v="698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s v="music"/>
    <s v="rock"/>
    <x v="694"/>
    <x v="699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s v="music"/>
    <s v="indie rock"/>
    <x v="695"/>
    <x v="489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s v="film &amp; video"/>
    <s v="science fiction"/>
    <x v="123"/>
    <x v="512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s v="publishing"/>
    <s v="translations"/>
    <x v="696"/>
    <x v="7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s v="theater"/>
    <s v="plays"/>
    <x v="626"/>
    <x v="701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s v="games"/>
    <s v="video games"/>
    <x v="697"/>
    <x v="34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s v="theater"/>
    <s v="plays"/>
    <x v="698"/>
    <x v="702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s v="theater"/>
    <s v="plays"/>
    <x v="699"/>
    <x v="703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s v="music"/>
    <s v="indie rock"/>
    <x v="700"/>
    <x v="704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s v="theater"/>
    <s v="plays"/>
    <x v="701"/>
    <x v="705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s v="technology"/>
    <s v="web"/>
    <x v="702"/>
    <x v="706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s v="music"/>
    <s v="rock"/>
    <x v="703"/>
    <x v="707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s v="theater"/>
    <s v="plays"/>
    <x v="704"/>
    <x v="708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s v="theater"/>
    <s v="plays"/>
    <x v="431"/>
    <x v="709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s v="film &amp; video"/>
    <s v="animation"/>
    <x v="705"/>
    <x v="71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s v="theater"/>
    <s v="plays"/>
    <x v="706"/>
    <x v="711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s v="film &amp; video"/>
    <s v="drama"/>
    <x v="707"/>
    <x v="712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s v="theater"/>
    <s v="plays"/>
    <x v="708"/>
    <x v="7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s v="film &amp; video"/>
    <s v="animation"/>
    <x v="709"/>
    <x v="713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s v="music"/>
    <s v="rock"/>
    <x v="710"/>
    <x v="714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s v="technology"/>
    <s v="web"/>
    <x v="711"/>
    <x v="715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s v="film &amp; video"/>
    <s v="animation"/>
    <x v="157"/>
    <x v="716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s v="music"/>
    <s v="jazz"/>
    <x v="630"/>
    <x v="717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s v="music"/>
    <s v="rock"/>
    <x v="712"/>
    <x v="718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s v="film &amp; video"/>
    <s v="animation"/>
    <x v="93"/>
    <x v="719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s v="theater"/>
    <s v="plays"/>
    <x v="713"/>
    <x v="115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s v="theater"/>
    <s v="plays"/>
    <x v="714"/>
    <x v="72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s v="food"/>
    <s v="food trucks"/>
    <x v="715"/>
    <x v="721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s v="theater"/>
    <s v="plays"/>
    <x v="716"/>
    <x v="722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s v="publishing"/>
    <s v="nonfiction"/>
    <x v="448"/>
    <x v="451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s v="music"/>
    <s v="rock"/>
    <x v="717"/>
    <x v="642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s v="film &amp; video"/>
    <s v="drama"/>
    <x v="718"/>
    <x v="723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s v="games"/>
    <s v="mobile games"/>
    <x v="719"/>
    <x v="724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s v="technology"/>
    <s v="web"/>
    <x v="720"/>
    <x v="725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s v="theater"/>
    <s v="plays"/>
    <x v="721"/>
    <x v="726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s v="theater"/>
    <s v="plays"/>
    <x v="722"/>
    <x v="727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s v="music"/>
    <s v="rock"/>
    <x v="139"/>
    <x v="56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s v="photography"/>
    <s v="photography books"/>
    <x v="723"/>
    <x v="728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s v="photography"/>
    <s v="photography books"/>
    <x v="704"/>
    <x v="339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s v="theater"/>
    <s v="plays"/>
    <x v="724"/>
    <x v="35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s v="music"/>
    <s v="rock"/>
    <x v="725"/>
    <x v="729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s v="film &amp; video"/>
    <s v="documentary"/>
    <x v="660"/>
    <x v="241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s v="film &amp; video"/>
    <s v="drama"/>
    <x v="726"/>
    <x v="73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s v="theater"/>
    <s v="plays"/>
    <x v="727"/>
    <x v="322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s v="food"/>
    <s v="food trucks"/>
    <x v="728"/>
    <x v="731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s v="film &amp; video"/>
    <s v="documentary"/>
    <x v="729"/>
    <x v="732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s v="theater"/>
    <s v="plays"/>
    <x v="730"/>
    <x v="157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s v="games"/>
    <s v="video games"/>
    <x v="731"/>
    <x v="733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s v="publishing"/>
    <s v="nonfiction"/>
    <x v="78"/>
    <x v="734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s v="games"/>
    <s v="video games"/>
    <x v="732"/>
    <x v="735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s v="music"/>
    <s v="rock"/>
    <x v="733"/>
    <x v="736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s v="music"/>
    <s v="rock"/>
    <x v="734"/>
    <x v="737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s v="theater"/>
    <s v="plays"/>
    <x v="406"/>
    <x v="738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s v="publishing"/>
    <s v="nonfiction"/>
    <x v="735"/>
    <x v="739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s v="theater"/>
    <s v="plays"/>
    <x v="736"/>
    <x v="74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s v="games"/>
    <s v="video games"/>
    <x v="737"/>
    <x v="697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s v="music"/>
    <s v="rock"/>
    <x v="192"/>
    <x v="741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s v="film &amp; video"/>
    <s v="documentary"/>
    <x v="738"/>
    <x v="742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s v="music"/>
    <s v="rock"/>
    <x v="739"/>
    <x v="743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s v="music"/>
    <s v="rock"/>
    <x v="613"/>
    <x v="744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s v="publishing"/>
    <s v="nonfiction"/>
    <x v="740"/>
    <x v="269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s v="film &amp; video"/>
    <s v="shorts"/>
    <x v="145"/>
    <x v="745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s v="theater"/>
    <s v="plays"/>
    <x v="741"/>
    <x v="746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s v="film &amp; video"/>
    <s v="drama"/>
    <x v="742"/>
    <x v="747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s v="theater"/>
    <s v="plays"/>
    <x v="202"/>
    <x v="503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s v="theater"/>
    <s v="plays"/>
    <x v="743"/>
    <x v="748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s v="theater"/>
    <s v="plays"/>
    <x v="744"/>
    <x v="33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s v="photography"/>
    <s v="photography books"/>
    <x v="745"/>
    <x v="749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s v="publishing"/>
    <s v="translations"/>
    <x v="746"/>
    <x v="75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s v="publishing"/>
    <s v="translations"/>
    <x v="747"/>
    <x v="751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s v="theater"/>
    <s v="plays"/>
    <x v="362"/>
    <x v="451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s v="technology"/>
    <s v="web"/>
    <x v="748"/>
    <x v="752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s v="music"/>
    <s v="indie rock"/>
    <x v="749"/>
    <x v="753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s v="music"/>
    <s v="jazz"/>
    <x v="643"/>
    <x v="754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s v="theater"/>
    <s v="plays"/>
    <x v="750"/>
    <x v="755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s v="film &amp; video"/>
    <s v="documentary"/>
    <x v="751"/>
    <x v="756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s v="theater"/>
    <s v="plays"/>
    <x v="752"/>
    <x v="757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s v="technology"/>
    <s v="web"/>
    <x v="753"/>
    <x v="758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s v="technology"/>
    <s v="wearables"/>
    <x v="754"/>
    <x v="759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s v="photography"/>
    <s v="photography books"/>
    <x v="755"/>
    <x v="76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s v="film &amp; video"/>
    <s v="documentary"/>
    <x v="756"/>
    <x v="761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s v="technology"/>
    <s v="web"/>
    <x v="757"/>
    <x v="78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s v="technology"/>
    <s v="web"/>
    <x v="758"/>
    <x v="762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s v="food"/>
    <s v="food trucks"/>
    <x v="759"/>
    <x v="763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s v="film &amp; video"/>
    <s v="drama"/>
    <x v="760"/>
    <x v="764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s v="music"/>
    <s v="indie rock"/>
    <x v="761"/>
    <x v="765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s v="music"/>
    <s v="rock"/>
    <x v="762"/>
    <x v="539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s v="music"/>
    <s v="electric music"/>
    <x v="444"/>
    <x v="766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s v="games"/>
    <s v="video games"/>
    <x v="763"/>
    <x v="422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s v="music"/>
    <s v="indie rock"/>
    <x v="764"/>
    <x v="767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s v="publishing"/>
    <s v="fiction"/>
    <x v="765"/>
    <x v="768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s v="theater"/>
    <s v="plays"/>
    <x v="766"/>
    <x v="214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s v="food"/>
    <s v="food trucks"/>
    <x v="767"/>
    <x v="769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s v="film &amp; video"/>
    <s v="shorts"/>
    <x v="768"/>
    <x v="77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s v="food"/>
    <s v="food trucks"/>
    <x v="769"/>
    <x v="771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s v="theater"/>
    <s v="plays"/>
    <x v="770"/>
    <x v="25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s v="technology"/>
    <s v="wearables"/>
    <x v="771"/>
    <x v="772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s v="theater"/>
    <s v="plays"/>
    <x v="772"/>
    <x v="773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s v="theater"/>
    <s v="plays"/>
    <x v="773"/>
    <x v="774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s v="film &amp; video"/>
    <s v="television"/>
    <x v="774"/>
    <x v="331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s v="film &amp; video"/>
    <s v="shorts"/>
    <x v="775"/>
    <x v="775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s v="theater"/>
    <s v="plays"/>
    <x v="776"/>
    <x v="776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s v="photography"/>
    <s v="photography books"/>
    <x v="777"/>
    <x v="777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s v="food"/>
    <s v="food trucks"/>
    <x v="778"/>
    <x v="778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s v="theater"/>
    <s v="plays"/>
    <x v="779"/>
    <x v="779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s v="film &amp; video"/>
    <s v="drama"/>
    <x v="780"/>
    <x v="78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s v="theater"/>
    <s v="plays"/>
    <x v="335"/>
    <x v="781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s v="theater"/>
    <s v="plays"/>
    <x v="535"/>
    <x v="782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s v="film &amp; video"/>
    <s v="science fiction"/>
    <x v="270"/>
    <x v="783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s v="photography"/>
    <s v="photography books"/>
    <x v="781"/>
    <x v="393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s v="photography"/>
    <s v="photography books"/>
    <x v="782"/>
    <x v="784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s v="music"/>
    <s v="rock"/>
    <x v="783"/>
    <x v="785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s v="photography"/>
    <s v="photography books"/>
    <x v="784"/>
    <x v="229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s v="food"/>
    <s v="food trucks"/>
    <x v="785"/>
    <x v="786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s v="music"/>
    <s v="metal"/>
    <x v="786"/>
    <x v="787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s v="publishing"/>
    <s v="nonfiction"/>
    <x v="787"/>
    <x v="341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s v="music"/>
    <s v="electric music"/>
    <x v="788"/>
    <x v="788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s v="theater"/>
    <s v="plays"/>
    <x v="330"/>
    <x v="789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s v="theater"/>
    <s v="plays"/>
    <x v="789"/>
    <x v="79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s v="film &amp; video"/>
    <s v="shorts"/>
    <x v="790"/>
    <x v="791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s v="theater"/>
    <s v="plays"/>
    <x v="791"/>
    <x v="792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s v="theater"/>
    <s v="plays"/>
    <x v="792"/>
    <x v="556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s v="music"/>
    <s v="indie rock"/>
    <x v="793"/>
    <x v="488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s v="theater"/>
    <s v="plays"/>
    <x v="794"/>
    <x v="232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s v="theater"/>
    <s v="plays"/>
    <x v="795"/>
    <x v="793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s v="music"/>
    <s v="electric music"/>
    <x v="796"/>
    <x v="794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s v="music"/>
    <s v="indie rock"/>
    <x v="797"/>
    <x v="138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s v="film &amp; video"/>
    <s v="documentary"/>
    <x v="798"/>
    <x v="795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s v="publishing"/>
    <s v="translations"/>
    <x v="799"/>
    <x v="796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s v="film &amp; video"/>
    <s v="documentary"/>
    <x v="800"/>
    <x v="797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s v="film &amp; video"/>
    <s v="television"/>
    <x v="801"/>
    <x v="798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s v="theater"/>
    <s v="plays"/>
    <x v="802"/>
    <x v="799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s v="food"/>
    <s v="food trucks"/>
    <x v="803"/>
    <x v="8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s v="theater"/>
    <s v="plays"/>
    <x v="212"/>
    <x v="368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s v="film &amp; video"/>
    <s v="documentary"/>
    <x v="804"/>
    <x v="801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s v="music"/>
    <s v="jazz"/>
    <x v="805"/>
    <x v="802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s v="technology"/>
    <s v="web"/>
    <x v="806"/>
    <x v="803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s v="music"/>
    <s v="rock"/>
    <x v="807"/>
    <x v="482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s v="technology"/>
    <s v="web"/>
    <x v="722"/>
    <x v="496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s v="publishing"/>
    <s v="nonfiction"/>
    <x v="477"/>
    <x v="804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s v="publishing"/>
    <s v="radio &amp; podcasts"/>
    <x v="259"/>
    <x v="805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s v="theater"/>
    <s v="plays"/>
    <x v="9"/>
    <x v="806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s v="film &amp; video"/>
    <s v="documentary"/>
    <x v="808"/>
    <x v="807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s v="theater"/>
    <s v="plays"/>
    <x v="809"/>
    <x v="808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s v="games"/>
    <s v="video games"/>
    <x v="444"/>
    <x v="104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s v="theater"/>
    <s v="plays"/>
    <x v="384"/>
    <x v="809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s v="theater"/>
    <s v="plays"/>
    <x v="810"/>
    <x v="81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s v="technology"/>
    <s v="web"/>
    <x v="811"/>
    <x v="811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s v="film &amp; video"/>
    <s v="drama"/>
    <x v="812"/>
    <x v="812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s v="film &amp; video"/>
    <s v="drama"/>
    <x v="813"/>
    <x v="813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s v="theater"/>
    <s v="plays"/>
    <x v="814"/>
    <x v="814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s v="film &amp; video"/>
    <s v="television"/>
    <x v="80"/>
    <x v="815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s v="photography"/>
    <s v="photography books"/>
    <x v="815"/>
    <x v="414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s v="film &amp; video"/>
    <s v="shorts"/>
    <x v="816"/>
    <x v="816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s v="publishing"/>
    <s v="radio &amp; podcasts"/>
    <x v="474"/>
    <x v="82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s v="theater"/>
    <s v="plays"/>
    <x v="817"/>
    <x v="817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s v="film &amp; video"/>
    <s v="animation"/>
    <x v="818"/>
    <x v="818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s v="technology"/>
    <s v="web"/>
    <x v="819"/>
    <x v="819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s v="music"/>
    <s v="world music"/>
    <x v="609"/>
    <x v="32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s v="theater"/>
    <s v="plays"/>
    <x v="547"/>
    <x v="82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s v="theater"/>
    <s v="plays"/>
    <x v="820"/>
    <x v="821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s v="theater"/>
    <s v="plays"/>
    <x v="821"/>
    <x v="822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s v="food"/>
    <s v="food trucks"/>
    <x v="151"/>
    <x v="823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s v="theater"/>
    <s v="plays"/>
    <x v="822"/>
    <x v="824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s v="technology"/>
    <s v="web"/>
    <x v="823"/>
    <x v="497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s v="theater"/>
    <s v="plays"/>
    <x v="824"/>
    <x v="825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s v="theater"/>
    <s v="plays"/>
    <x v="825"/>
    <x v="826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s v="theater"/>
    <s v="plays"/>
    <x v="826"/>
    <x v="827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s v="music"/>
    <s v="rock"/>
    <x v="827"/>
    <x v="828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s v="theater"/>
    <s v="plays"/>
    <x v="828"/>
    <x v="829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s v="theater"/>
    <s v="plays"/>
    <x v="829"/>
    <x v="83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s v="theater"/>
    <s v="plays"/>
    <x v="830"/>
    <x v="94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s v="theater"/>
    <s v="plays"/>
    <x v="831"/>
    <x v="831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s v="film &amp; video"/>
    <s v="documentary"/>
    <x v="832"/>
    <x v="832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s v="publishing"/>
    <s v="fiction"/>
    <x v="833"/>
    <x v="833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s v="games"/>
    <s v="video games"/>
    <x v="834"/>
    <x v="834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s v="technology"/>
    <s v="web"/>
    <x v="835"/>
    <x v="835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s v="theater"/>
    <s v="plays"/>
    <x v="836"/>
    <x v="836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s v="theater"/>
    <s v="plays"/>
    <x v="837"/>
    <x v="611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s v="food"/>
    <s v="food trucks"/>
    <x v="219"/>
    <x v="837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s v="photography"/>
    <s v="photography books"/>
    <x v="365"/>
    <x v="334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s v="photography"/>
    <s v="photography books"/>
    <x v="838"/>
    <x v="838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s v="theater"/>
    <s v="plays"/>
    <x v="839"/>
    <x v="839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s v="theater"/>
    <s v="plays"/>
    <x v="840"/>
    <x v="216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s v="film &amp; video"/>
    <s v="documentary"/>
    <x v="841"/>
    <x v="84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s v="technology"/>
    <s v="web"/>
    <x v="842"/>
    <x v="133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s v="theater"/>
    <s v="plays"/>
    <x v="843"/>
    <x v="354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s v="music"/>
    <s v="rock"/>
    <x v="844"/>
    <x v="721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s v="film &amp; video"/>
    <s v="documentary"/>
    <x v="845"/>
    <x v="841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s v="film &amp; video"/>
    <s v="science fiction"/>
    <x v="846"/>
    <x v="842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s v="technology"/>
    <s v="web"/>
    <x v="110"/>
    <x v="843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s v="theater"/>
    <s v="plays"/>
    <x v="847"/>
    <x v="844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s v="film &amp; video"/>
    <s v="science fiction"/>
    <x v="848"/>
    <x v="845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s v="theater"/>
    <s v="plays"/>
    <x v="849"/>
    <x v="846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s v="film &amp; video"/>
    <s v="animation"/>
    <x v="780"/>
    <x v="847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s v="publishing"/>
    <s v="translations"/>
    <x v="140"/>
    <x v="688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s v="technology"/>
    <s v="web"/>
    <x v="850"/>
    <x v="848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s v="publishing"/>
    <s v="translations"/>
    <x v="851"/>
    <x v="248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s v="food"/>
    <s v="food trucks"/>
    <x v="852"/>
    <x v="849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s v="photography"/>
    <s v="photography books"/>
    <x v="853"/>
    <x v="85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s v="theater"/>
    <s v="plays"/>
    <x v="854"/>
    <x v="851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s v="music"/>
    <s v="rock"/>
    <x v="67"/>
    <x v="852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s v="theater"/>
    <s v="plays"/>
    <x v="855"/>
    <x v="853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s v="music"/>
    <s v="world music"/>
    <x v="107"/>
    <x v="104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s v="food"/>
    <s v="food trucks"/>
    <x v="344"/>
    <x v="854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s v="theater"/>
    <s v="plays"/>
    <x v="856"/>
    <x v="855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s v="theater"/>
    <s v="plays"/>
    <x v="857"/>
    <x v="856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s v="film &amp; video"/>
    <s v="television"/>
    <x v="858"/>
    <x v="857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s v="technology"/>
    <s v="web"/>
    <x v="859"/>
    <x v="858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s v="theater"/>
    <s v="plays"/>
    <x v="860"/>
    <x v="859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s v="music"/>
    <s v="indie rock"/>
    <x v="170"/>
    <x v="86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s v="theater"/>
    <s v="plays"/>
    <x v="861"/>
    <x v="264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s v="theater"/>
    <s v="plays"/>
    <x v="862"/>
    <x v="65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s v="food"/>
    <s v="food trucks"/>
    <x v="863"/>
    <x v="861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s v="games"/>
    <s v="video games"/>
    <x v="864"/>
    <x v="862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s v="theater"/>
    <s v="plays"/>
    <x v="527"/>
    <x v="454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s v="publishing"/>
    <s v="nonfiction"/>
    <x v="865"/>
    <x v="863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s v="technology"/>
    <s v="web"/>
    <x v="866"/>
    <x v="864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s v="film &amp; video"/>
    <s v="documentary"/>
    <x v="867"/>
    <x v="865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s v="film &amp; video"/>
    <s v="documentary"/>
    <x v="868"/>
    <x v="866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s v="theater"/>
    <s v="plays"/>
    <x v="105"/>
    <x v="867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s v="music"/>
    <s v="rock"/>
    <x v="481"/>
    <x v="868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s v="music"/>
    <s v="rock"/>
    <x v="253"/>
    <x v="296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s v="film &amp; video"/>
    <s v="documentary"/>
    <x v="869"/>
    <x v="869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s v="publishing"/>
    <s v="radio &amp; podcasts"/>
    <x v="864"/>
    <x v="274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s v="publishing"/>
    <s v="translations"/>
    <x v="843"/>
    <x v="354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s v="film &amp; video"/>
    <s v="drama"/>
    <x v="289"/>
    <x v="87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s v="music"/>
    <s v="rock"/>
    <x v="870"/>
    <x v="871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s v="film &amp; video"/>
    <s v="drama"/>
    <x v="871"/>
    <x v="98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s v="photography"/>
    <s v="photography books"/>
    <x v="872"/>
    <x v="872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s v="publishing"/>
    <s v="translations"/>
    <x v="873"/>
    <x v="873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s v="food"/>
    <s v="food trucks"/>
    <x v="874"/>
    <x v="526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s v="theater"/>
    <s v="plays"/>
    <x v="875"/>
    <x v="874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s v="theater"/>
    <s v="plays"/>
    <x v="876"/>
    <x v="875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s v="music"/>
    <s v="indie rock"/>
    <x v="877"/>
    <x v="876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s v="food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A5067-7C7A-4786-AA31-D2DFE56CE28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3:G14" firstHeaderRow="1" firstDataRow="2" firstDataCol="1" rowPageCount="1" colPageCount="1"/>
  <pivotFields count="18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C6ADC-8C94-47C8-BE6A-E67891D974D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G30" firstHeaderRow="1" firstDataRow="2" firstDataCol="1" rowPageCount="2" colPageCount="1"/>
  <pivotFields count="18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215A4-1A2F-4E01-B104-B26BE54C2D82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5:G19" firstHeaderRow="1" firstDataRow="2" firstDataCol="1" rowPageCount="1" colPageCount="1"/>
  <pivotFields count="23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60" zoomScaleNormal="55" workbookViewId="0">
      <selection activeCell="Y17" sqref="Y17"/>
    </sheetView>
  </sheetViews>
  <sheetFormatPr defaultColWidth="10.6640625" defaultRowHeight="15.5" x14ac:dyDescent="0.35"/>
  <cols>
    <col min="1" max="1" width="10.08203125" bestFit="1" customWidth="1"/>
    <col min="2" max="2" width="31.75" bestFit="1" customWidth="1"/>
    <col min="3" max="3" width="35.08203125" style="3" bestFit="1" customWidth="1"/>
    <col min="4" max="4" width="13.08203125" style="6" bestFit="1" customWidth="1"/>
    <col min="5" max="5" width="16.4140625" style="6" bestFit="1" customWidth="1"/>
    <col min="6" max="6" width="15.08203125" bestFit="1" customWidth="1"/>
    <col min="7" max="7" width="16" bestFit="1" customWidth="1"/>
    <col min="8" max="8" width="20.4140625" bestFit="1" customWidth="1"/>
    <col min="9" max="9" width="24.75" style="7" bestFit="1" customWidth="1"/>
    <col min="10" max="10" width="14.9140625" bestFit="1" customWidth="1"/>
    <col min="11" max="11" width="15.6640625" bestFit="1" customWidth="1"/>
    <col min="12" max="12" width="18.58203125" bestFit="1" customWidth="1"/>
    <col min="13" max="13" width="15.6640625" bestFit="1" customWidth="1"/>
    <col min="14" max="14" width="16.33203125" bestFit="1" customWidth="1"/>
    <col min="15" max="15" width="15.83203125" bestFit="1" customWidth="1"/>
    <col min="16" max="16" width="29" bestFit="1" customWidth="1"/>
    <col min="17" max="17" width="22.1640625" bestFit="1" customWidth="1"/>
    <col min="18" max="18" width="19.6640625" bestFit="1" customWidth="1"/>
    <col min="19" max="19" width="29.6640625" bestFit="1" customWidth="1"/>
    <col min="20" max="20" width="28.08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5" t="s">
        <v>2</v>
      </c>
      <c r="E1" s="5" t="s">
        <v>3</v>
      </c>
      <c r="F1" s="15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20" t="s">
        <v>2031</v>
      </c>
      <c r="R1" s="20" t="s">
        <v>2032</v>
      </c>
      <c r="S1" s="16" t="s">
        <v>2071</v>
      </c>
      <c r="T1" s="16" t="s">
        <v>2072</v>
      </c>
    </row>
    <row r="2" spans="1:20" x14ac:dyDescent="0.35">
      <c r="A2">
        <v>0</v>
      </c>
      <c r="B2" t="s">
        <v>12</v>
      </c>
      <c r="C2" s="3" t="s">
        <v>13</v>
      </c>
      <c r="D2" s="6">
        <v>100</v>
      </c>
      <c r="E2" s="6">
        <v>0</v>
      </c>
      <c r="F2" s="4">
        <f t="shared" ref="F2:F65" si="0">IFERROR(E2/D2,0)</f>
        <v>0</v>
      </c>
      <c r="G2" t="s">
        <v>14</v>
      </c>
      <c r="H2">
        <v>0</v>
      </c>
      <c r="I2" s="7">
        <f t="shared" ref="I2:I65" si="1"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7">
        <f t="shared" ref="S2:S65" si="2">(((L2/60)/60)/24)+DATE(1970,1,1)</f>
        <v>42336.25</v>
      </c>
      <c r="T2" s="17">
        <f t="shared" ref="T2:T65" si="3">(((M2/60)/60)/24)+DATE(1970,1,1)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 s="6">
        <v>1400</v>
      </c>
      <c r="E3" s="6">
        <v>14560</v>
      </c>
      <c r="F3" s="4">
        <f t="shared" si="0"/>
        <v>10.4</v>
      </c>
      <c r="G3" t="s">
        <v>20</v>
      </c>
      <c r="H3">
        <v>158</v>
      </c>
      <c r="I3" s="7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7">
        <f t="shared" si="2"/>
        <v>41870.208333333336</v>
      </c>
      <c r="T3" s="17">
        <f t="shared" si="3"/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 s="6">
        <v>108400</v>
      </c>
      <c r="E4" s="6">
        <v>142523</v>
      </c>
      <c r="F4" s="4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7">
        <f t="shared" si="2"/>
        <v>41595.25</v>
      </c>
      <c r="T4" s="17">
        <f t="shared" si="3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 s="6">
        <v>4200</v>
      </c>
      <c r="E5" s="6">
        <v>2477</v>
      </c>
      <c r="F5" s="4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7">
        <f t="shared" si="2"/>
        <v>43688.208333333328</v>
      </c>
      <c r="T5" s="17">
        <f t="shared" si="3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 s="6">
        <v>7600</v>
      </c>
      <c r="E6" s="6">
        <v>5265</v>
      </c>
      <c r="F6" s="4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7">
        <f t="shared" si="2"/>
        <v>43485.25</v>
      </c>
      <c r="T6" s="17">
        <f t="shared" si="3"/>
        <v>43489.25</v>
      </c>
    </row>
    <row r="7" spans="1:20" x14ac:dyDescent="0.35">
      <c r="A7">
        <v>5</v>
      </c>
      <c r="B7" t="s">
        <v>34</v>
      </c>
      <c r="C7" s="3" t="s">
        <v>35</v>
      </c>
      <c r="D7" s="6">
        <v>7600</v>
      </c>
      <c r="E7" s="6">
        <v>13195</v>
      </c>
      <c r="F7" s="4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7">
        <f t="shared" si="2"/>
        <v>41149.208333333336</v>
      </c>
      <c r="T7" s="17">
        <f t="shared" si="3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 s="6">
        <v>5200</v>
      </c>
      <c r="E8" s="6">
        <v>1090</v>
      </c>
      <c r="F8" s="4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7">
        <f t="shared" si="2"/>
        <v>42991.208333333328</v>
      </c>
      <c r="T8" s="17">
        <f t="shared" si="3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 s="6">
        <v>4500</v>
      </c>
      <c r="E9" s="6">
        <v>14741</v>
      </c>
      <c r="F9" s="4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7">
        <f t="shared" si="2"/>
        <v>42229.208333333328</v>
      </c>
      <c r="T9" s="17">
        <f t="shared" si="3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 s="6">
        <v>110100</v>
      </c>
      <c r="E10" s="6">
        <v>21946</v>
      </c>
      <c r="F10" s="4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7">
        <f t="shared" si="2"/>
        <v>40399.208333333336</v>
      </c>
      <c r="T10" s="17">
        <f t="shared" si="3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 s="6">
        <v>6200</v>
      </c>
      <c r="E11" s="6">
        <v>3208</v>
      </c>
      <c r="F11" s="4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7">
        <f t="shared" si="2"/>
        <v>41536.208333333336</v>
      </c>
      <c r="T11" s="17">
        <f t="shared" si="3"/>
        <v>41585.25</v>
      </c>
    </row>
    <row r="12" spans="1:20" x14ac:dyDescent="0.35">
      <c r="A12">
        <v>10</v>
      </c>
      <c r="B12" t="s">
        <v>51</v>
      </c>
      <c r="C12" s="3" t="s">
        <v>52</v>
      </c>
      <c r="D12" s="6">
        <v>5200</v>
      </c>
      <c r="E12" s="6">
        <v>13838</v>
      </c>
      <c r="F12" s="4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7">
        <f t="shared" si="2"/>
        <v>40404.208333333336</v>
      </c>
      <c r="T12" s="17">
        <f t="shared" si="3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 s="6">
        <v>6300</v>
      </c>
      <c r="E13" s="6">
        <v>3030</v>
      </c>
      <c r="F13" s="4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7">
        <f t="shared" si="2"/>
        <v>40442.208333333336</v>
      </c>
      <c r="T13" s="17">
        <f t="shared" si="3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 s="6">
        <v>6300</v>
      </c>
      <c r="E14" s="6">
        <v>5629</v>
      </c>
      <c r="F14" s="4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7">
        <f t="shared" si="2"/>
        <v>43760.208333333328</v>
      </c>
      <c r="T14" s="17">
        <f t="shared" si="3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 s="6">
        <v>4200</v>
      </c>
      <c r="E15" s="6">
        <v>10295</v>
      </c>
      <c r="F15" s="4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7">
        <f t="shared" si="2"/>
        <v>42532.208333333328</v>
      </c>
      <c r="T15" s="17">
        <f t="shared" si="3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 s="6">
        <v>28200</v>
      </c>
      <c r="E16" s="6">
        <v>18829</v>
      </c>
      <c r="F16" s="4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7">
        <f t="shared" si="2"/>
        <v>40974.25</v>
      </c>
      <c r="T16" s="17">
        <f t="shared" si="3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 s="6">
        <v>81200</v>
      </c>
      <c r="E17" s="6">
        <v>38414</v>
      </c>
      <c r="F17" s="4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7">
        <f t="shared" si="2"/>
        <v>43809.25</v>
      </c>
      <c r="T17" s="17">
        <f t="shared" si="3"/>
        <v>43813.25</v>
      </c>
    </row>
    <row r="18" spans="1:20" x14ac:dyDescent="0.35">
      <c r="A18">
        <v>16</v>
      </c>
      <c r="B18" t="s">
        <v>66</v>
      </c>
      <c r="C18" s="3" t="s">
        <v>67</v>
      </c>
      <c r="D18" s="6">
        <v>1700</v>
      </c>
      <c r="E18" s="6">
        <v>11041</v>
      </c>
      <c r="F18" s="4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7">
        <f t="shared" si="2"/>
        <v>41661.25</v>
      </c>
      <c r="T18" s="17">
        <f t="shared" si="3"/>
        <v>41683.25</v>
      </c>
    </row>
    <row r="19" spans="1:20" x14ac:dyDescent="0.35">
      <c r="A19">
        <v>17</v>
      </c>
      <c r="B19" t="s">
        <v>69</v>
      </c>
      <c r="C19" s="3" t="s">
        <v>70</v>
      </c>
      <c r="D19" s="6">
        <v>84600</v>
      </c>
      <c r="E19" s="6">
        <v>134845</v>
      </c>
      <c r="F19" s="4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7">
        <f t="shared" si="2"/>
        <v>40555.25</v>
      </c>
      <c r="T19" s="17">
        <f t="shared" si="3"/>
        <v>40556.25</v>
      </c>
    </row>
    <row r="20" spans="1:20" x14ac:dyDescent="0.35">
      <c r="A20">
        <v>18</v>
      </c>
      <c r="B20" t="s">
        <v>72</v>
      </c>
      <c r="C20" s="3" t="s">
        <v>73</v>
      </c>
      <c r="D20" s="6">
        <v>9100</v>
      </c>
      <c r="E20" s="6">
        <v>6089</v>
      </c>
      <c r="F20" s="4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7">
        <f t="shared" si="2"/>
        <v>43351.208333333328</v>
      </c>
      <c r="T20" s="17">
        <f t="shared" si="3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 s="6">
        <v>62500</v>
      </c>
      <c r="E21" s="6">
        <v>30331</v>
      </c>
      <c r="F21" s="4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7">
        <f t="shared" si="2"/>
        <v>43528.25</v>
      </c>
      <c r="T21" s="17">
        <f t="shared" si="3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 s="6">
        <v>131800</v>
      </c>
      <c r="E22" s="6">
        <v>147936</v>
      </c>
      <c r="F22" s="4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7">
        <f t="shared" si="2"/>
        <v>41848.208333333336</v>
      </c>
      <c r="T22" s="17">
        <f t="shared" si="3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 s="6">
        <v>94000</v>
      </c>
      <c r="E23" s="6">
        <v>38533</v>
      </c>
      <c r="F23" s="4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7">
        <f t="shared" si="2"/>
        <v>40770.208333333336</v>
      </c>
      <c r="T23" s="17">
        <f t="shared" si="3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 s="6">
        <v>59100</v>
      </c>
      <c r="E24" s="6">
        <v>75690</v>
      </c>
      <c r="F24" s="4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7">
        <f t="shared" si="2"/>
        <v>43193.208333333328</v>
      </c>
      <c r="T24" s="17">
        <f t="shared" si="3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 s="6">
        <v>4500</v>
      </c>
      <c r="E25" s="6">
        <v>14942</v>
      </c>
      <c r="F25" s="4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7">
        <f t="shared" si="2"/>
        <v>43510.25</v>
      </c>
      <c r="T25" s="17">
        <f t="shared" si="3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 s="6">
        <v>92400</v>
      </c>
      <c r="E26" s="6">
        <v>104257</v>
      </c>
      <c r="F26" s="4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7">
        <f t="shared" si="2"/>
        <v>41811.208333333336</v>
      </c>
      <c r="T26" s="17">
        <f t="shared" si="3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 s="6">
        <v>5500</v>
      </c>
      <c r="E27" s="6">
        <v>11904</v>
      </c>
      <c r="F27" s="4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7">
        <f t="shared" si="2"/>
        <v>40681.208333333336</v>
      </c>
      <c r="T27" s="17">
        <f t="shared" si="3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 s="6">
        <v>107500</v>
      </c>
      <c r="E28" s="6">
        <v>51814</v>
      </c>
      <c r="F28" s="4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7">
        <f t="shared" si="2"/>
        <v>43312.208333333328</v>
      </c>
      <c r="T28" s="17">
        <f t="shared" si="3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 s="6">
        <v>2000</v>
      </c>
      <c r="E29" s="6">
        <v>1599</v>
      </c>
      <c r="F29" s="4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7">
        <f t="shared" si="2"/>
        <v>42280.208333333328</v>
      </c>
      <c r="T29" s="17">
        <f t="shared" si="3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 s="6">
        <v>130800</v>
      </c>
      <c r="E30" s="6">
        <v>137635</v>
      </c>
      <c r="F30" s="4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7">
        <f t="shared" si="2"/>
        <v>40218.25</v>
      </c>
      <c r="T30" s="17">
        <f t="shared" si="3"/>
        <v>40241.25</v>
      </c>
    </row>
    <row r="31" spans="1:20" x14ac:dyDescent="0.35">
      <c r="A31">
        <v>29</v>
      </c>
      <c r="B31" t="s">
        <v>96</v>
      </c>
      <c r="C31" s="3" t="s">
        <v>97</v>
      </c>
      <c r="D31" s="6">
        <v>45900</v>
      </c>
      <c r="E31" s="6">
        <v>150965</v>
      </c>
      <c r="F31" s="4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7">
        <f t="shared" si="2"/>
        <v>43301.208333333328</v>
      </c>
      <c r="T31" s="17">
        <f t="shared" si="3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 s="6">
        <v>9000</v>
      </c>
      <c r="E32" s="6">
        <v>14455</v>
      </c>
      <c r="F32" s="4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7">
        <f t="shared" si="2"/>
        <v>43609.208333333328</v>
      </c>
      <c r="T32" s="17">
        <f t="shared" si="3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 s="6">
        <v>3500</v>
      </c>
      <c r="E33" s="6">
        <v>10850</v>
      </c>
      <c r="F33" s="4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7">
        <f t="shared" si="2"/>
        <v>42374.25</v>
      </c>
      <c r="T33" s="17">
        <f t="shared" si="3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 s="6">
        <v>101000</v>
      </c>
      <c r="E34" s="6">
        <v>87676</v>
      </c>
      <c r="F34" s="4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7">
        <f t="shared" si="2"/>
        <v>43110.25</v>
      </c>
      <c r="T34" s="17">
        <f t="shared" si="3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 s="6">
        <v>50200</v>
      </c>
      <c r="E35" s="6">
        <v>189666</v>
      </c>
      <c r="F35" s="4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7">
        <f t="shared" si="2"/>
        <v>41917.208333333336</v>
      </c>
      <c r="T35" s="17">
        <f t="shared" si="3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 s="6">
        <v>9300</v>
      </c>
      <c r="E36" s="6">
        <v>14025</v>
      </c>
      <c r="F36" s="4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7">
        <f t="shared" si="2"/>
        <v>42817.208333333328</v>
      </c>
      <c r="T36" s="17">
        <f t="shared" si="3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 s="6">
        <v>125500</v>
      </c>
      <c r="E37" s="6">
        <v>188628</v>
      </c>
      <c r="F37" s="4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7">
        <f t="shared" si="2"/>
        <v>43484.25</v>
      </c>
      <c r="T37" s="17">
        <f t="shared" si="3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 s="6">
        <v>700</v>
      </c>
      <c r="E38" s="6">
        <v>1101</v>
      </c>
      <c r="F38" s="4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7">
        <f t="shared" si="2"/>
        <v>40600.25</v>
      </c>
      <c r="T38" s="17">
        <f t="shared" si="3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 s="6">
        <v>8100</v>
      </c>
      <c r="E39" s="6">
        <v>11339</v>
      </c>
      <c r="F39" s="4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7">
        <f t="shared" si="2"/>
        <v>43744.208333333328</v>
      </c>
      <c r="T39" s="17">
        <f t="shared" si="3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 s="6">
        <v>3100</v>
      </c>
      <c r="E40" s="6">
        <v>10085</v>
      </c>
      <c r="F40" s="4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7">
        <f t="shared" si="2"/>
        <v>40469.208333333336</v>
      </c>
      <c r="T40" s="17">
        <f t="shared" si="3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 s="6">
        <v>9900</v>
      </c>
      <c r="E41" s="6">
        <v>5027</v>
      </c>
      <c r="F41" s="4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7">
        <f t="shared" si="2"/>
        <v>41330.25</v>
      </c>
      <c r="T41" s="17">
        <f t="shared" si="3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 s="6">
        <v>8800</v>
      </c>
      <c r="E42" s="6">
        <v>14878</v>
      </c>
      <c r="F42" s="4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7">
        <f t="shared" si="2"/>
        <v>40334.208333333336</v>
      </c>
      <c r="T42" s="17">
        <f t="shared" si="3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 s="6">
        <v>5600</v>
      </c>
      <c r="E43" s="6">
        <v>11924</v>
      </c>
      <c r="F43" s="4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7">
        <f t="shared" si="2"/>
        <v>41156.208333333336</v>
      </c>
      <c r="T43" s="17">
        <f t="shared" si="3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 s="6">
        <v>1800</v>
      </c>
      <c r="E44" s="6">
        <v>7991</v>
      </c>
      <c r="F44" s="4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7">
        <f t="shared" si="2"/>
        <v>40728.208333333336</v>
      </c>
      <c r="T44" s="17">
        <f t="shared" si="3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 s="6">
        <v>90200</v>
      </c>
      <c r="E45" s="6">
        <v>167717</v>
      </c>
      <c r="F45" s="4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7">
        <f t="shared" si="2"/>
        <v>41844.208333333336</v>
      </c>
      <c r="T45" s="17">
        <f t="shared" si="3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 s="6">
        <v>1600</v>
      </c>
      <c r="E46" s="6">
        <v>10541</v>
      </c>
      <c r="F46" s="4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7">
        <f t="shared" si="2"/>
        <v>43541.208333333328</v>
      </c>
      <c r="T46" s="17">
        <f t="shared" si="3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 s="6">
        <v>9500</v>
      </c>
      <c r="E47" s="6">
        <v>4530</v>
      </c>
      <c r="F47" s="4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7">
        <f t="shared" si="2"/>
        <v>42676.208333333328</v>
      </c>
      <c r="T47" s="17">
        <f t="shared" si="3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 s="6">
        <v>3700</v>
      </c>
      <c r="E48" s="6">
        <v>4247</v>
      </c>
      <c r="F48" s="4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7">
        <f t="shared" si="2"/>
        <v>40367.208333333336</v>
      </c>
      <c r="T48" s="17">
        <f t="shared" si="3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 s="6">
        <v>1500</v>
      </c>
      <c r="E49" s="6">
        <v>7129</v>
      </c>
      <c r="F49" s="4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7">
        <f t="shared" si="2"/>
        <v>41727.208333333336</v>
      </c>
      <c r="T49" s="17">
        <f t="shared" si="3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 s="6">
        <v>33300</v>
      </c>
      <c r="E50" s="6">
        <v>128862</v>
      </c>
      <c r="F50" s="4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7">
        <f t="shared" si="2"/>
        <v>42180.208333333328</v>
      </c>
      <c r="T50" s="17">
        <f t="shared" si="3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 s="6">
        <v>7200</v>
      </c>
      <c r="E51" s="6">
        <v>13653</v>
      </c>
      <c r="F51" s="4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7">
        <f t="shared" si="2"/>
        <v>43758.208333333328</v>
      </c>
      <c r="T51" s="17">
        <f t="shared" si="3"/>
        <v>43803.25</v>
      </c>
    </row>
    <row r="52" spans="1:20" x14ac:dyDescent="0.35">
      <c r="A52">
        <v>50</v>
      </c>
      <c r="B52" t="s">
        <v>146</v>
      </c>
      <c r="C52" s="3" t="s">
        <v>147</v>
      </c>
      <c r="D52" s="6">
        <v>100</v>
      </c>
      <c r="E52" s="6">
        <v>2</v>
      </c>
      <c r="F52" s="4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7">
        <f t="shared" si="2"/>
        <v>41487.208333333336</v>
      </c>
      <c r="T52" s="17">
        <f t="shared" si="3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 s="6">
        <v>158100</v>
      </c>
      <c r="E53" s="6">
        <v>145243</v>
      </c>
      <c r="F53" s="4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7">
        <f t="shared" si="2"/>
        <v>40995.208333333336</v>
      </c>
      <c r="T53" s="17">
        <f t="shared" si="3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 s="6">
        <v>7200</v>
      </c>
      <c r="E54" s="6">
        <v>2459</v>
      </c>
      <c r="F54" s="4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7">
        <f t="shared" si="2"/>
        <v>40436.208333333336</v>
      </c>
      <c r="T54" s="17">
        <f t="shared" si="3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 s="6">
        <v>8800</v>
      </c>
      <c r="E55" s="6">
        <v>12356</v>
      </c>
      <c r="F55" s="4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7">
        <f t="shared" si="2"/>
        <v>41779.208333333336</v>
      </c>
      <c r="T55" s="17">
        <f t="shared" si="3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 s="6">
        <v>6000</v>
      </c>
      <c r="E56" s="6">
        <v>5392</v>
      </c>
      <c r="F56" s="4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7">
        <f t="shared" si="2"/>
        <v>43170.25</v>
      </c>
      <c r="T56" s="17">
        <f t="shared" si="3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 s="6">
        <v>6600</v>
      </c>
      <c r="E57" s="6">
        <v>11746</v>
      </c>
      <c r="F57" s="4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7">
        <f t="shared" si="2"/>
        <v>43311.208333333328</v>
      </c>
      <c r="T57" s="17">
        <f t="shared" si="3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 s="6">
        <v>8000</v>
      </c>
      <c r="E58" s="6">
        <v>11493</v>
      </c>
      <c r="F58" s="4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7">
        <f t="shared" si="2"/>
        <v>42014.25</v>
      </c>
      <c r="T58" s="17">
        <f t="shared" si="3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 s="6">
        <v>2900</v>
      </c>
      <c r="E59" s="6">
        <v>6243</v>
      </c>
      <c r="F59" s="4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7">
        <f t="shared" si="2"/>
        <v>42979.208333333328</v>
      </c>
      <c r="T59" s="17">
        <f t="shared" si="3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 s="6">
        <v>2700</v>
      </c>
      <c r="E60" s="6">
        <v>6132</v>
      </c>
      <c r="F60" s="4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7">
        <f t="shared" si="2"/>
        <v>42268.208333333328</v>
      </c>
      <c r="T60" s="17">
        <f t="shared" si="3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 s="6">
        <v>1400</v>
      </c>
      <c r="E61" s="6">
        <v>3851</v>
      </c>
      <c r="F61" s="4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7">
        <f t="shared" si="2"/>
        <v>42898.208333333328</v>
      </c>
      <c r="T61" s="17">
        <f t="shared" si="3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 s="6">
        <v>94200</v>
      </c>
      <c r="E62" s="6">
        <v>135997</v>
      </c>
      <c r="F62" s="4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7">
        <f t="shared" si="2"/>
        <v>41107.208333333336</v>
      </c>
      <c r="T62" s="17">
        <f t="shared" si="3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 s="6">
        <v>199200</v>
      </c>
      <c r="E63" s="6">
        <v>184750</v>
      </c>
      <c r="F63" s="4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7">
        <f t="shared" si="2"/>
        <v>40595.25</v>
      </c>
      <c r="T63" s="17">
        <f t="shared" si="3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 s="6">
        <v>2000</v>
      </c>
      <c r="E64" s="6">
        <v>14452</v>
      </c>
      <c r="F64" s="4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7">
        <f t="shared" si="2"/>
        <v>42160.208333333328</v>
      </c>
      <c r="T64" s="17">
        <f t="shared" si="3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 s="6">
        <v>4700</v>
      </c>
      <c r="E65" s="6">
        <v>557</v>
      </c>
      <c r="F65" s="4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7">
        <f t="shared" si="2"/>
        <v>42853.208333333328</v>
      </c>
      <c r="T65" s="17">
        <f t="shared" si="3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 s="6">
        <v>2800</v>
      </c>
      <c r="E66" s="6">
        <v>2734</v>
      </c>
      <c r="F66" s="4">
        <f t="shared" ref="F66:F129" si="4">IFERROR(E66/D66,0)</f>
        <v>0.97642857142857142</v>
      </c>
      <c r="G66" t="s">
        <v>14</v>
      </c>
      <c r="H66">
        <v>38</v>
      </c>
      <c r="I66" s="7">
        <f t="shared" ref="I66:I129" si="5">IFERROR(E66/H66,0)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7">
        <f t="shared" ref="S66:S129" si="6">(((L66/60)/60)/24)+DATE(1970,1,1)</f>
        <v>43283.208333333328</v>
      </c>
      <c r="T66" s="17">
        <f t="shared" ref="T66:T129" si="7">(((M66/60)/60)/24)+DATE(1970,1,1)</f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 s="6">
        <v>6100</v>
      </c>
      <c r="E67" s="6">
        <v>14405</v>
      </c>
      <c r="F67" s="4">
        <f t="shared" si="4"/>
        <v>2.3614754098360655</v>
      </c>
      <c r="G67" t="s">
        <v>20</v>
      </c>
      <c r="H67">
        <v>236</v>
      </c>
      <c r="I67" s="7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7">
        <f t="shared" si="6"/>
        <v>40570.25</v>
      </c>
      <c r="T67" s="17">
        <f t="shared" si="7"/>
        <v>40577.25</v>
      </c>
    </row>
    <row r="68" spans="1:20" x14ac:dyDescent="0.35">
      <c r="A68">
        <v>66</v>
      </c>
      <c r="B68" t="s">
        <v>180</v>
      </c>
      <c r="C68" s="3" t="s">
        <v>181</v>
      </c>
      <c r="D68" s="6">
        <v>2900</v>
      </c>
      <c r="E68" s="6">
        <v>1307</v>
      </c>
      <c r="F68" s="4">
        <f t="shared" si="4"/>
        <v>0.45068965517241377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7">
        <f t="shared" si="6"/>
        <v>42102.208333333328</v>
      </c>
      <c r="T68" s="17">
        <f t="shared" si="7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 s="6">
        <v>72600</v>
      </c>
      <c r="E69" s="6">
        <v>117892</v>
      </c>
      <c r="F69" s="4">
        <f t="shared" si="4"/>
        <v>1.6238567493112948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7">
        <f t="shared" si="6"/>
        <v>40203.25</v>
      </c>
      <c r="T69" s="17">
        <f t="shared" si="7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 s="6">
        <v>5700</v>
      </c>
      <c r="E70" s="6">
        <v>14508</v>
      </c>
      <c r="F70" s="4">
        <f t="shared" si="4"/>
        <v>2.5452631578947367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7">
        <f t="shared" si="6"/>
        <v>42943.208333333328</v>
      </c>
      <c r="T70" s="17">
        <f t="shared" si="7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 s="6">
        <v>7900</v>
      </c>
      <c r="E71" s="6">
        <v>1901</v>
      </c>
      <c r="F71" s="4">
        <f t="shared" si="4"/>
        <v>0.24063291139240506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7">
        <f t="shared" si="6"/>
        <v>40531.25</v>
      </c>
      <c r="T71" s="17">
        <f t="shared" si="7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 s="6">
        <v>128000</v>
      </c>
      <c r="E72" s="6">
        <v>158389</v>
      </c>
      <c r="F72" s="4">
        <f t="shared" si="4"/>
        <v>1.2374140625000001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7">
        <f t="shared" si="6"/>
        <v>40484.208333333336</v>
      </c>
      <c r="T72" s="17">
        <f t="shared" si="7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 s="6">
        <v>6000</v>
      </c>
      <c r="E73" s="6">
        <v>6484</v>
      </c>
      <c r="F73" s="4">
        <f t="shared" si="4"/>
        <v>1.0806666666666667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7">
        <f t="shared" si="6"/>
        <v>43799.25</v>
      </c>
      <c r="T73" s="17">
        <f t="shared" si="7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 s="6">
        <v>600</v>
      </c>
      <c r="E74" s="6">
        <v>4022</v>
      </c>
      <c r="F74" s="4">
        <f t="shared" si="4"/>
        <v>6.7033333333333331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7">
        <f t="shared" si="6"/>
        <v>42186.208333333328</v>
      </c>
      <c r="T74" s="17">
        <f t="shared" si="7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 s="6">
        <v>1400</v>
      </c>
      <c r="E75" s="6">
        <v>9253</v>
      </c>
      <c r="F75" s="4">
        <f t="shared" si="4"/>
        <v>6.609285714285714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7">
        <f t="shared" si="6"/>
        <v>42701.25</v>
      </c>
      <c r="T75" s="17">
        <f t="shared" si="7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 s="6">
        <v>3900</v>
      </c>
      <c r="E76" s="6">
        <v>4776</v>
      </c>
      <c r="F76" s="4">
        <f t="shared" si="4"/>
        <v>1.2246153846153847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7">
        <f t="shared" si="6"/>
        <v>42456.208333333328</v>
      </c>
      <c r="T76" s="17">
        <f t="shared" si="7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 s="6">
        <v>9700</v>
      </c>
      <c r="E77" s="6">
        <v>14606</v>
      </c>
      <c r="F77" s="4">
        <f t="shared" si="4"/>
        <v>1.5057731958762886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7">
        <f t="shared" si="6"/>
        <v>43296.208333333328</v>
      </c>
      <c r="T77" s="17">
        <f t="shared" si="7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 s="6">
        <v>122900</v>
      </c>
      <c r="E78" s="6">
        <v>95993</v>
      </c>
      <c r="F78" s="4">
        <f t="shared" si="4"/>
        <v>0.78106590724165992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7">
        <f t="shared" si="6"/>
        <v>42027.25</v>
      </c>
      <c r="T78" s="17">
        <f t="shared" si="7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 s="6">
        <v>9500</v>
      </c>
      <c r="E79" s="6">
        <v>4460</v>
      </c>
      <c r="F79" s="4">
        <f t="shared" si="4"/>
        <v>0.46947368421052632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7">
        <f t="shared" si="6"/>
        <v>40448.208333333336</v>
      </c>
      <c r="T79" s="17">
        <f t="shared" si="7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 s="6">
        <v>4500</v>
      </c>
      <c r="E80" s="6">
        <v>13536</v>
      </c>
      <c r="F80" s="4">
        <f t="shared" si="4"/>
        <v>3.008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7">
        <f t="shared" si="6"/>
        <v>43206.208333333328</v>
      </c>
      <c r="T80" s="17">
        <f t="shared" si="7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 s="6">
        <v>57800</v>
      </c>
      <c r="E81" s="6">
        <v>40228</v>
      </c>
      <c r="F81" s="4">
        <f t="shared" si="4"/>
        <v>0.6959861591695502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7">
        <f t="shared" si="6"/>
        <v>43267.208333333328</v>
      </c>
      <c r="T81" s="17">
        <f t="shared" si="7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 s="6">
        <v>1100</v>
      </c>
      <c r="E82" s="6">
        <v>7012</v>
      </c>
      <c r="F82" s="4">
        <f t="shared" si="4"/>
        <v>6.374545454545455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7">
        <f t="shared" si="6"/>
        <v>42976.208333333328</v>
      </c>
      <c r="T82" s="17">
        <f t="shared" si="7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 s="6">
        <v>16800</v>
      </c>
      <c r="E83" s="6">
        <v>37857</v>
      </c>
      <c r="F83" s="4">
        <f t="shared" si="4"/>
        <v>2.253392857142857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7">
        <f t="shared" si="6"/>
        <v>43062.25</v>
      </c>
      <c r="T83" s="17">
        <f t="shared" si="7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 s="6">
        <v>1000</v>
      </c>
      <c r="E84" s="6">
        <v>14973</v>
      </c>
      <c r="F84" s="4">
        <f t="shared" si="4"/>
        <v>14.973000000000001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7">
        <f t="shared" si="6"/>
        <v>43482.25</v>
      </c>
      <c r="T84" s="17">
        <f t="shared" si="7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 s="6">
        <v>106400</v>
      </c>
      <c r="E85" s="6">
        <v>39996</v>
      </c>
      <c r="F85" s="4">
        <f t="shared" si="4"/>
        <v>0.37590225563909774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7">
        <f t="shared" si="6"/>
        <v>42579.208333333328</v>
      </c>
      <c r="T85" s="17">
        <f t="shared" si="7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 s="6">
        <v>31400</v>
      </c>
      <c r="E86" s="6">
        <v>41564</v>
      </c>
      <c r="F86" s="4">
        <f t="shared" si="4"/>
        <v>1.3236942675159236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7">
        <f t="shared" si="6"/>
        <v>41118.208333333336</v>
      </c>
      <c r="T86" s="17">
        <f t="shared" si="7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 s="6">
        <v>4900</v>
      </c>
      <c r="E87" s="6">
        <v>6430</v>
      </c>
      <c r="F87" s="4">
        <f t="shared" si="4"/>
        <v>1.3122448979591836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7">
        <f t="shared" si="6"/>
        <v>40797.208333333336</v>
      </c>
      <c r="T87" s="17">
        <f t="shared" si="7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 s="6">
        <v>7400</v>
      </c>
      <c r="E88" s="6">
        <v>12405</v>
      </c>
      <c r="F88" s="4">
        <f t="shared" si="4"/>
        <v>1.6763513513513513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7">
        <f t="shared" si="6"/>
        <v>42128.208333333328</v>
      </c>
      <c r="T88" s="17">
        <f t="shared" si="7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 s="6">
        <v>198500</v>
      </c>
      <c r="E89" s="6">
        <v>123040</v>
      </c>
      <c r="F89" s="4">
        <f t="shared" si="4"/>
        <v>0.6198488664987406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7">
        <f t="shared" si="6"/>
        <v>40610.25</v>
      </c>
      <c r="T89" s="17">
        <f t="shared" si="7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 s="6">
        <v>4800</v>
      </c>
      <c r="E90" s="6">
        <v>12516</v>
      </c>
      <c r="F90" s="4">
        <f t="shared" si="4"/>
        <v>2.6074999999999999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7">
        <f t="shared" si="6"/>
        <v>42110.208333333328</v>
      </c>
      <c r="T90" s="17">
        <f t="shared" si="7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 s="6">
        <v>3400</v>
      </c>
      <c r="E91" s="6">
        <v>8588</v>
      </c>
      <c r="F91" s="4">
        <f t="shared" si="4"/>
        <v>2.5258823529411765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7">
        <f t="shared" si="6"/>
        <v>40283.208333333336</v>
      </c>
      <c r="T91" s="17">
        <f t="shared" si="7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 s="6">
        <v>7800</v>
      </c>
      <c r="E92" s="6">
        <v>6132</v>
      </c>
      <c r="F92" s="4">
        <f t="shared" si="4"/>
        <v>0.7861538461538462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7">
        <f t="shared" si="6"/>
        <v>42425.25</v>
      </c>
      <c r="T92" s="17">
        <f t="shared" si="7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 s="6">
        <v>154300</v>
      </c>
      <c r="E93" s="6">
        <v>74688</v>
      </c>
      <c r="F93" s="4">
        <f t="shared" si="4"/>
        <v>0.48404406999351912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7">
        <f t="shared" si="6"/>
        <v>42588.208333333328</v>
      </c>
      <c r="T93" s="17">
        <f t="shared" si="7"/>
        <v>42616.208333333328</v>
      </c>
    </row>
    <row r="94" spans="1:20" x14ac:dyDescent="0.35">
      <c r="A94">
        <v>92</v>
      </c>
      <c r="B94" t="s">
        <v>233</v>
      </c>
      <c r="C94" s="3" t="s">
        <v>234</v>
      </c>
      <c r="D94" s="6">
        <v>20000</v>
      </c>
      <c r="E94" s="6">
        <v>51775</v>
      </c>
      <c r="F94" s="4">
        <f t="shared" si="4"/>
        <v>2.5887500000000001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7">
        <f t="shared" si="6"/>
        <v>40352.208333333336</v>
      </c>
      <c r="T94" s="17">
        <f t="shared" si="7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 s="6">
        <v>108800</v>
      </c>
      <c r="E95" s="6">
        <v>65877</v>
      </c>
      <c r="F95" s="4">
        <f t="shared" si="4"/>
        <v>0.60548713235294116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7">
        <f t="shared" si="6"/>
        <v>41202.208333333336</v>
      </c>
      <c r="T95" s="17">
        <f t="shared" si="7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 s="6">
        <v>2900</v>
      </c>
      <c r="E96" s="6">
        <v>8807</v>
      </c>
      <c r="F96" s="4">
        <f t="shared" si="4"/>
        <v>3.036896551724138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7">
        <f t="shared" si="6"/>
        <v>43562.208333333328</v>
      </c>
      <c r="T96" s="17">
        <f t="shared" si="7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 s="6">
        <v>900</v>
      </c>
      <c r="E97" s="6">
        <v>1017</v>
      </c>
      <c r="F97" s="4">
        <f t="shared" si="4"/>
        <v>1.1299999999999999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7">
        <f t="shared" si="6"/>
        <v>43752.208333333328</v>
      </c>
      <c r="T97" s="17">
        <f t="shared" si="7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 s="6">
        <v>69700</v>
      </c>
      <c r="E98" s="6">
        <v>151513</v>
      </c>
      <c r="F98" s="4">
        <f t="shared" si="4"/>
        <v>2.1737876614060259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7">
        <f t="shared" si="6"/>
        <v>40612.25</v>
      </c>
      <c r="T98" s="17">
        <f t="shared" si="7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 s="6">
        <v>1300</v>
      </c>
      <c r="E99" s="6">
        <v>12047</v>
      </c>
      <c r="F99" s="4">
        <f t="shared" si="4"/>
        <v>9.2669230769230762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7">
        <f t="shared" si="6"/>
        <v>42180.208333333328</v>
      </c>
      <c r="T99" s="17">
        <f t="shared" si="7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 s="6">
        <v>97800</v>
      </c>
      <c r="E100" s="6">
        <v>32951</v>
      </c>
      <c r="F100" s="4">
        <f t="shared" si="4"/>
        <v>0.33692229038854804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7">
        <f t="shared" si="6"/>
        <v>42212.208333333328</v>
      </c>
      <c r="T100" s="17">
        <f t="shared" si="7"/>
        <v>42216.208333333328</v>
      </c>
    </row>
    <row r="101" spans="1:20" x14ac:dyDescent="0.35">
      <c r="A101">
        <v>99</v>
      </c>
      <c r="B101" t="s">
        <v>247</v>
      </c>
      <c r="C101" s="3" t="s">
        <v>248</v>
      </c>
      <c r="D101" s="6">
        <v>7600</v>
      </c>
      <c r="E101" s="6">
        <v>14951</v>
      </c>
      <c r="F101" s="4">
        <f t="shared" si="4"/>
        <v>1.9672368421052631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7">
        <f t="shared" si="6"/>
        <v>41968.25</v>
      </c>
      <c r="T101" s="17">
        <f t="shared" si="7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 s="6">
        <v>100</v>
      </c>
      <c r="E102" s="6">
        <v>1</v>
      </c>
      <c r="F102" s="4">
        <f t="shared" si="4"/>
        <v>0.01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7">
        <f t="shared" si="6"/>
        <v>40835.208333333336</v>
      </c>
      <c r="T102" s="17">
        <f t="shared" si="7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 s="6">
        <v>900</v>
      </c>
      <c r="E103" s="6">
        <v>9193</v>
      </c>
      <c r="F103" s="4">
        <f t="shared" si="4"/>
        <v>10.214444444444444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7">
        <f t="shared" si="6"/>
        <v>42056.25</v>
      </c>
      <c r="T103" s="17">
        <f t="shared" si="7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 s="6">
        <v>3700</v>
      </c>
      <c r="E104" s="6">
        <v>10422</v>
      </c>
      <c r="F104" s="4">
        <f t="shared" si="4"/>
        <v>2.8167567567567566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7">
        <f t="shared" si="6"/>
        <v>43234.208333333328</v>
      </c>
      <c r="T104" s="17">
        <f t="shared" si="7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 s="6">
        <v>10000</v>
      </c>
      <c r="E105" s="6">
        <v>2461</v>
      </c>
      <c r="F105" s="4">
        <f t="shared" si="4"/>
        <v>0.24610000000000001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7">
        <f t="shared" si="6"/>
        <v>40475.208333333336</v>
      </c>
      <c r="T105" s="17">
        <f t="shared" si="7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 s="6">
        <v>119200</v>
      </c>
      <c r="E106" s="6">
        <v>170623</v>
      </c>
      <c r="F106" s="4">
        <f t="shared" si="4"/>
        <v>1.4314010067114094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7">
        <f t="shared" si="6"/>
        <v>42878.208333333328</v>
      </c>
      <c r="T106" s="17">
        <f t="shared" si="7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 s="6">
        <v>6800</v>
      </c>
      <c r="E107" s="6">
        <v>9829</v>
      </c>
      <c r="F107" s="4">
        <f t="shared" si="4"/>
        <v>1.4454411764705883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7">
        <f t="shared" si="6"/>
        <v>41366.208333333336</v>
      </c>
      <c r="T107" s="17">
        <f t="shared" si="7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 s="6">
        <v>3900</v>
      </c>
      <c r="E108" s="6">
        <v>14006</v>
      </c>
      <c r="F108" s="4">
        <f t="shared" si="4"/>
        <v>3.5912820512820511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7">
        <f t="shared" si="6"/>
        <v>43716.208333333328</v>
      </c>
      <c r="T108" s="17">
        <f t="shared" si="7"/>
        <v>43721.208333333328</v>
      </c>
    </row>
    <row r="109" spans="1:20" x14ac:dyDescent="0.35">
      <c r="A109">
        <v>107</v>
      </c>
      <c r="B109" t="s">
        <v>263</v>
      </c>
      <c r="C109" s="3" t="s">
        <v>264</v>
      </c>
      <c r="D109" s="6">
        <v>3500</v>
      </c>
      <c r="E109" s="6">
        <v>6527</v>
      </c>
      <c r="F109" s="4">
        <f t="shared" si="4"/>
        <v>1.8648571428571428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7">
        <f t="shared" si="6"/>
        <v>43213.208333333328</v>
      </c>
      <c r="T109" s="17">
        <f t="shared" si="7"/>
        <v>43230.208333333328</v>
      </c>
    </row>
    <row r="110" spans="1:20" x14ac:dyDescent="0.35">
      <c r="A110">
        <v>108</v>
      </c>
      <c r="B110" t="s">
        <v>265</v>
      </c>
      <c r="C110" s="3" t="s">
        <v>266</v>
      </c>
      <c r="D110" s="6">
        <v>1500</v>
      </c>
      <c r="E110" s="6">
        <v>8929</v>
      </c>
      <c r="F110" s="4">
        <f t="shared" si="4"/>
        <v>5.9526666666666666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7">
        <f t="shared" si="6"/>
        <v>41005.208333333336</v>
      </c>
      <c r="T110" s="17">
        <f t="shared" si="7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 s="6">
        <v>5200</v>
      </c>
      <c r="E111" s="6">
        <v>3079</v>
      </c>
      <c r="F111" s="4">
        <f t="shared" si="4"/>
        <v>0.5921153846153846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7">
        <f t="shared" si="6"/>
        <v>41651.25</v>
      </c>
      <c r="T111" s="17">
        <f t="shared" si="7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 s="6">
        <v>142400</v>
      </c>
      <c r="E112" s="6">
        <v>21307</v>
      </c>
      <c r="F112" s="4">
        <f t="shared" si="4"/>
        <v>0.14962780898876404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7">
        <f t="shared" si="6"/>
        <v>43354.208333333328</v>
      </c>
      <c r="T112" s="17">
        <f t="shared" si="7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 s="6">
        <v>61400</v>
      </c>
      <c r="E113" s="6">
        <v>73653</v>
      </c>
      <c r="F113" s="4">
        <f t="shared" si="4"/>
        <v>1.1995602605863191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7">
        <f t="shared" si="6"/>
        <v>41174.208333333336</v>
      </c>
      <c r="T113" s="17">
        <f t="shared" si="7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 s="6">
        <v>4700</v>
      </c>
      <c r="E114" s="6">
        <v>12635</v>
      </c>
      <c r="F114" s="4">
        <f t="shared" si="4"/>
        <v>2.6882978723404256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7">
        <f t="shared" si="6"/>
        <v>41875.208333333336</v>
      </c>
      <c r="T114" s="17">
        <f t="shared" si="7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 s="6">
        <v>3300</v>
      </c>
      <c r="E115" s="6">
        <v>12437</v>
      </c>
      <c r="F115" s="4">
        <f t="shared" si="4"/>
        <v>3.7687878787878786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7">
        <f t="shared" si="6"/>
        <v>42990.208333333328</v>
      </c>
      <c r="T115" s="17">
        <f t="shared" si="7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 s="6">
        <v>1900</v>
      </c>
      <c r="E116" s="6">
        <v>13816</v>
      </c>
      <c r="F116" s="4">
        <f t="shared" si="4"/>
        <v>7.2715789473684209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7">
        <f t="shared" si="6"/>
        <v>43564.208333333328</v>
      </c>
      <c r="T116" s="17">
        <f t="shared" si="7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 s="6">
        <v>166700</v>
      </c>
      <c r="E117" s="6">
        <v>145382</v>
      </c>
      <c r="F117" s="4">
        <f t="shared" si="4"/>
        <v>0.87211757648470301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7">
        <f t="shared" si="6"/>
        <v>43056.25</v>
      </c>
      <c r="T117" s="17">
        <f t="shared" si="7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 s="6">
        <v>7200</v>
      </c>
      <c r="E118" s="6">
        <v>6336</v>
      </c>
      <c r="F118" s="4">
        <f t="shared" si="4"/>
        <v>0.88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7">
        <f t="shared" si="6"/>
        <v>42265.208333333328</v>
      </c>
      <c r="T118" s="17">
        <f t="shared" si="7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 s="6">
        <v>4900</v>
      </c>
      <c r="E119" s="6">
        <v>8523</v>
      </c>
      <c r="F119" s="4">
        <f t="shared" si="4"/>
        <v>1.7393877551020409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7">
        <f t="shared" si="6"/>
        <v>40808.208333333336</v>
      </c>
      <c r="T119" s="17">
        <f t="shared" si="7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 s="6">
        <v>5400</v>
      </c>
      <c r="E120" s="6">
        <v>6351</v>
      </c>
      <c r="F120" s="4">
        <f t="shared" si="4"/>
        <v>1.1761111111111111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7">
        <f t="shared" si="6"/>
        <v>41665.25</v>
      </c>
      <c r="T120" s="17">
        <f t="shared" si="7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 s="6">
        <v>5000</v>
      </c>
      <c r="E121" s="6">
        <v>10748</v>
      </c>
      <c r="F121" s="4">
        <f t="shared" si="4"/>
        <v>2.1496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7">
        <f t="shared" si="6"/>
        <v>41806.208333333336</v>
      </c>
      <c r="T121" s="17">
        <f t="shared" si="7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 s="6">
        <v>75100</v>
      </c>
      <c r="E122" s="6">
        <v>112272</v>
      </c>
      <c r="F122" s="4">
        <f t="shared" si="4"/>
        <v>1.4949667110519307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7">
        <f t="shared" si="6"/>
        <v>42111.208333333328</v>
      </c>
      <c r="T122" s="17">
        <f t="shared" si="7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 s="6">
        <v>45300</v>
      </c>
      <c r="E123" s="6">
        <v>99361</v>
      </c>
      <c r="F123" s="4">
        <f t="shared" si="4"/>
        <v>2.1933995584988963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7">
        <f t="shared" si="6"/>
        <v>41917.208333333336</v>
      </c>
      <c r="T123" s="17">
        <f t="shared" si="7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 s="6">
        <v>136800</v>
      </c>
      <c r="E124" s="6">
        <v>88055</v>
      </c>
      <c r="F124" s="4">
        <f t="shared" si="4"/>
        <v>0.64367690058479532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7">
        <f t="shared" si="6"/>
        <v>41970.25</v>
      </c>
      <c r="T124" s="17">
        <f t="shared" si="7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 s="6">
        <v>177700</v>
      </c>
      <c r="E125" s="6">
        <v>33092</v>
      </c>
      <c r="F125" s="4">
        <f t="shared" si="4"/>
        <v>0.18622397298818233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7">
        <f t="shared" si="6"/>
        <v>42332.25</v>
      </c>
      <c r="T125" s="17">
        <f t="shared" si="7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 s="6">
        <v>2600</v>
      </c>
      <c r="E126" s="6">
        <v>9562</v>
      </c>
      <c r="F126" s="4">
        <f t="shared" si="4"/>
        <v>3.6776923076923076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7">
        <f t="shared" si="6"/>
        <v>43598.208333333328</v>
      </c>
      <c r="T126" s="17">
        <f t="shared" si="7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 s="6">
        <v>5300</v>
      </c>
      <c r="E127" s="6">
        <v>8475</v>
      </c>
      <c r="F127" s="4">
        <f t="shared" si="4"/>
        <v>1.5990566037735849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7">
        <f t="shared" si="6"/>
        <v>43362.208333333328</v>
      </c>
      <c r="T127" s="17">
        <f t="shared" si="7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 s="6">
        <v>180200</v>
      </c>
      <c r="E128" s="6">
        <v>69617</v>
      </c>
      <c r="F128" s="4">
        <f t="shared" si="4"/>
        <v>0.38633185349611543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7">
        <f t="shared" si="6"/>
        <v>42596.208333333328</v>
      </c>
      <c r="T128" s="17">
        <f t="shared" si="7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 s="6">
        <v>103200</v>
      </c>
      <c r="E129" s="6">
        <v>53067</v>
      </c>
      <c r="F129" s="4">
        <f t="shared" si="4"/>
        <v>0.51421511627906979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7">
        <f t="shared" si="6"/>
        <v>40310.208333333336</v>
      </c>
      <c r="T129" s="17">
        <f t="shared" si="7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 s="6">
        <v>70600</v>
      </c>
      <c r="E130" s="6">
        <v>42596</v>
      </c>
      <c r="F130" s="4">
        <f t="shared" ref="F130:F193" si="8">IFERROR(E130/D130,0)</f>
        <v>0.60334277620396604</v>
      </c>
      <c r="G130" t="s">
        <v>74</v>
      </c>
      <c r="H130">
        <v>532</v>
      </c>
      <c r="I130" s="7">
        <f t="shared" ref="I130:I193" si="9">IFERROR(E130/H130,0)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7">
        <f t="shared" ref="S130:S193" si="10">(((L130/60)/60)/24)+DATE(1970,1,1)</f>
        <v>40417.208333333336</v>
      </c>
      <c r="T130" s="17">
        <f t="shared" ref="T130:T193" si="11">(((M130/60)/60)/24)+DATE(1970,1,1)</f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 s="6">
        <v>148500</v>
      </c>
      <c r="E131" s="6">
        <v>4756</v>
      </c>
      <c r="F131" s="4">
        <f t="shared" si="8"/>
        <v>3.2026936026936029E-2</v>
      </c>
      <c r="G131" t="s">
        <v>74</v>
      </c>
      <c r="H131">
        <v>55</v>
      </c>
      <c r="I131" s="7">
        <f t="shared" si="9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7">
        <f t="shared" si="10"/>
        <v>42038.25</v>
      </c>
      <c r="T131" s="17">
        <f t="shared" si="11"/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 s="6">
        <v>9600</v>
      </c>
      <c r="E132" s="6">
        <v>14925</v>
      </c>
      <c r="F132" s="4">
        <f t="shared" si="8"/>
        <v>1.5546875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7">
        <f t="shared" si="10"/>
        <v>40842.208333333336</v>
      </c>
      <c r="T132" s="17">
        <f t="shared" si="11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 s="6">
        <v>164700</v>
      </c>
      <c r="E133" s="6">
        <v>166116</v>
      </c>
      <c r="F133" s="4">
        <f t="shared" si="8"/>
        <v>1.0085974499089254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7">
        <f t="shared" si="10"/>
        <v>41607.25</v>
      </c>
      <c r="T133" s="17">
        <f t="shared" si="11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 s="6">
        <v>3300</v>
      </c>
      <c r="E134" s="6">
        <v>3834</v>
      </c>
      <c r="F134" s="4">
        <f t="shared" si="8"/>
        <v>1.1618181818181819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7">
        <f t="shared" si="10"/>
        <v>43112.25</v>
      </c>
      <c r="T134" s="17">
        <f t="shared" si="11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 s="6">
        <v>4500</v>
      </c>
      <c r="E135" s="6">
        <v>13985</v>
      </c>
      <c r="F135" s="4">
        <f t="shared" si="8"/>
        <v>3.1077777777777778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7">
        <f t="shared" si="10"/>
        <v>40767.208333333336</v>
      </c>
      <c r="T135" s="17">
        <f t="shared" si="11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 s="6">
        <v>99500</v>
      </c>
      <c r="E136" s="6">
        <v>89288</v>
      </c>
      <c r="F136" s="4">
        <f t="shared" si="8"/>
        <v>0.89736683417085428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7">
        <f t="shared" si="10"/>
        <v>40713.208333333336</v>
      </c>
      <c r="T136" s="17">
        <f t="shared" si="11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 s="6">
        <v>7700</v>
      </c>
      <c r="E137" s="6">
        <v>5488</v>
      </c>
      <c r="F137" s="4">
        <f t="shared" si="8"/>
        <v>0.71272727272727276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7">
        <f t="shared" si="10"/>
        <v>41340.25</v>
      </c>
      <c r="T137" s="17">
        <f t="shared" si="11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 s="6">
        <v>82800</v>
      </c>
      <c r="E138" s="6">
        <v>2721</v>
      </c>
      <c r="F138" s="4">
        <f t="shared" si="8"/>
        <v>3.2862318840579711E-2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7">
        <f t="shared" si="10"/>
        <v>41797.208333333336</v>
      </c>
      <c r="T138" s="17">
        <f t="shared" si="11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 s="6">
        <v>1800</v>
      </c>
      <c r="E139" s="6">
        <v>4712</v>
      </c>
      <c r="F139" s="4">
        <f t="shared" si="8"/>
        <v>2.617777777777778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7">
        <f t="shared" si="10"/>
        <v>40457.208333333336</v>
      </c>
      <c r="T139" s="17">
        <f t="shared" si="11"/>
        <v>40463.208333333336</v>
      </c>
    </row>
    <row r="140" spans="1:20" x14ac:dyDescent="0.35">
      <c r="A140">
        <v>138</v>
      </c>
      <c r="B140" t="s">
        <v>328</v>
      </c>
      <c r="C140" s="3" t="s">
        <v>329</v>
      </c>
      <c r="D140" s="6">
        <v>9600</v>
      </c>
      <c r="E140" s="6">
        <v>9216</v>
      </c>
      <c r="F140" s="4">
        <f t="shared" si="8"/>
        <v>0.96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7">
        <f t="shared" si="10"/>
        <v>41180.208333333336</v>
      </c>
      <c r="T140" s="17">
        <f t="shared" si="11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 s="6">
        <v>92100</v>
      </c>
      <c r="E141" s="6">
        <v>19246</v>
      </c>
      <c r="F141" s="4">
        <f t="shared" si="8"/>
        <v>0.20896851248642778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7">
        <f t="shared" si="10"/>
        <v>42115.208333333328</v>
      </c>
      <c r="T141" s="17">
        <f t="shared" si="11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 s="6">
        <v>5500</v>
      </c>
      <c r="E142" s="6">
        <v>12274</v>
      </c>
      <c r="F142" s="4">
        <f t="shared" si="8"/>
        <v>2.2316363636363636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7">
        <f t="shared" si="10"/>
        <v>43156.25</v>
      </c>
      <c r="T142" s="17">
        <f t="shared" si="11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 s="6">
        <v>64300</v>
      </c>
      <c r="E143" s="6">
        <v>65323</v>
      </c>
      <c r="F143" s="4">
        <f t="shared" si="8"/>
        <v>1.0159097978227061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7">
        <f t="shared" si="10"/>
        <v>42167.208333333328</v>
      </c>
      <c r="T143" s="17">
        <f t="shared" si="11"/>
        <v>42173.208333333328</v>
      </c>
    </row>
    <row r="144" spans="1:20" x14ac:dyDescent="0.35">
      <c r="A144">
        <v>142</v>
      </c>
      <c r="B144" t="s">
        <v>336</v>
      </c>
      <c r="C144" s="3" t="s">
        <v>337</v>
      </c>
      <c r="D144" s="6">
        <v>5000</v>
      </c>
      <c r="E144" s="6">
        <v>11502</v>
      </c>
      <c r="F144" s="4">
        <f t="shared" si="8"/>
        <v>2.3003999999999998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7">
        <f t="shared" si="10"/>
        <v>41005.208333333336</v>
      </c>
      <c r="T144" s="17">
        <f t="shared" si="11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 s="6">
        <v>5400</v>
      </c>
      <c r="E145" s="6">
        <v>7322</v>
      </c>
      <c r="F145" s="4">
        <f t="shared" si="8"/>
        <v>1.355925925925926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7">
        <f t="shared" si="10"/>
        <v>40357.208333333336</v>
      </c>
      <c r="T145" s="17">
        <f t="shared" si="11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 s="6">
        <v>9000</v>
      </c>
      <c r="E146" s="6">
        <v>11619</v>
      </c>
      <c r="F146" s="4">
        <f t="shared" si="8"/>
        <v>1.2909999999999999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7">
        <f t="shared" si="10"/>
        <v>43633.208333333328</v>
      </c>
      <c r="T146" s="17">
        <f t="shared" si="11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 s="6">
        <v>25000</v>
      </c>
      <c r="E147" s="6">
        <v>59128</v>
      </c>
      <c r="F147" s="4">
        <f t="shared" si="8"/>
        <v>2.3651200000000001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7">
        <f t="shared" si="10"/>
        <v>41889.208333333336</v>
      </c>
      <c r="T147" s="17">
        <f t="shared" si="11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 s="6">
        <v>8800</v>
      </c>
      <c r="E148" s="6">
        <v>1518</v>
      </c>
      <c r="F148" s="4">
        <f t="shared" si="8"/>
        <v>0.17249999999999999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7">
        <f t="shared" si="10"/>
        <v>40855.25</v>
      </c>
      <c r="T148" s="17">
        <f t="shared" si="11"/>
        <v>40875.25</v>
      </c>
    </row>
    <row r="149" spans="1:20" x14ac:dyDescent="0.35">
      <c r="A149">
        <v>147</v>
      </c>
      <c r="B149" t="s">
        <v>346</v>
      </c>
      <c r="C149" s="3" t="s">
        <v>347</v>
      </c>
      <c r="D149" s="6">
        <v>8300</v>
      </c>
      <c r="E149" s="6">
        <v>9337</v>
      </c>
      <c r="F149" s="4">
        <f t="shared" si="8"/>
        <v>1.1249397590361445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7">
        <f t="shared" si="10"/>
        <v>42534.208333333328</v>
      </c>
      <c r="T149" s="17">
        <f t="shared" si="11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 s="6">
        <v>9300</v>
      </c>
      <c r="E150" s="6">
        <v>11255</v>
      </c>
      <c r="F150" s="4">
        <f t="shared" si="8"/>
        <v>1.2102150537634409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7">
        <f t="shared" si="10"/>
        <v>42941.208333333328</v>
      </c>
      <c r="T150" s="17">
        <f t="shared" si="11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 s="6">
        <v>6200</v>
      </c>
      <c r="E151" s="6">
        <v>13632</v>
      </c>
      <c r="F151" s="4">
        <f t="shared" si="8"/>
        <v>2.1987096774193549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7">
        <f t="shared" si="10"/>
        <v>41275.25</v>
      </c>
      <c r="T151" s="17">
        <f t="shared" si="11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 s="6">
        <v>100</v>
      </c>
      <c r="E152" s="6">
        <v>1</v>
      </c>
      <c r="F152" s="4">
        <f t="shared" si="8"/>
        <v>0.01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7">
        <f t="shared" si="10"/>
        <v>43450.25</v>
      </c>
      <c r="T152" s="17">
        <f t="shared" si="11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 s="6">
        <v>137200</v>
      </c>
      <c r="E153" s="6">
        <v>88037</v>
      </c>
      <c r="F153" s="4">
        <f t="shared" si="8"/>
        <v>0.64166909620991253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7">
        <f t="shared" si="10"/>
        <v>41799.208333333336</v>
      </c>
      <c r="T153" s="17">
        <f t="shared" si="11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 s="6">
        <v>41500</v>
      </c>
      <c r="E154" s="6">
        <v>175573</v>
      </c>
      <c r="F154" s="4">
        <f t="shared" si="8"/>
        <v>4.2306746987951804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7">
        <f t="shared" si="10"/>
        <v>42783.25</v>
      </c>
      <c r="T154" s="17">
        <f t="shared" si="11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 s="6">
        <v>189400</v>
      </c>
      <c r="E155" s="6">
        <v>176112</v>
      </c>
      <c r="F155" s="4">
        <f t="shared" si="8"/>
        <v>0.92984160506863778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7">
        <f t="shared" si="10"/>
        <v>41201.208333333336</v>
      </c>
      <c r="T155" s="17">
        <f t="shared" si="11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 s="6">
        <v>171300</v>
      </c>
      <c r="E156" s="6">
        <v>100650</v>
      </c>
      <c r="F156" s="4">
        <f t="shared" si="8"/>
        <v>0.58756567425569173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7">
        <f t="shared" si="10"/>
        <v>42502.208333333328</v>
      </c>
      <c r="T156" s="17">
        <f t="shared" si="11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 s="6">
        <v>139500</v>
      </c>
      <c r="E157" s="6">
        <v>90706</v>
      </c>
      <c r="F157" s="4">
        <f t="shared" si="8"/>
        <v>0.65022222222222226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7">
        <f t="shared" si="10"/>
        <v>40262.208333333336</v>
      </c>
      <c r="T157" s="17">
        <f t="shared" si="11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 s="6">
        <v>36400</v>
      </c>
      <c r="E158" s="6">
        <v>26914</v>
      </c>
      <c r="F158" s="4">
        <f t="shared" si="8"/>
        <v>0.73939560439560437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7">
        <f t="shared" si="10"/>
        <v>43743.208333333328</v>
      </c>
      <c r="T158" s="17">
        <f t="shared" si="11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 s="6">
        <v>4200</v>
      </c>
      <c r="E159" s="6">
        <v>2212</v>
      </c>
      <c r="F159" s="4">
        <f t="shared" si="8"/>
        <v>0.52666666666666662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7">
        <f t="shared" si="10"/>
        <v>41638.25</v>
      </c>
      <c r="T159" s="17">
        <f t="shared" si="11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 s="6">
        <v>2100</v>
      </c>
      <c r="E160" s="6">
        <v>4640</v>
      </c>
      <c r="F160" s="4">
        <f t="shared" si="8"/>
        <v>2.2095238095238097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7">
        <f t="shared" si="10"/>
        <v>42346.25</v>
      </c>
      <c r="T160" s="17">
        <f t="shared" si="11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 s="6">
        <v>191200</v>
      </c>
      <c r="E161" s="6">
        <v>191222</v>
      </c>
      <c r="F161" s="4">
        <f t="shared" si="8"/>
        <v>1.0001150627615063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7">
        <f t="shared" si="10"/>
        <v>43551.208333333328</v>
      </c>
      <c r="T161" s="17">
        <f t="shared" si="11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 s="6">
        <v>8000</v>
      </c>
      <c r="E162" s="6">
        <v>12985</v>
      </c>
      <c r="F162" s="4">
        <f t="shared" si="8"/>
        <v>1.6231249999999999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7">
        <f t="shared" si="10"/>
        <v>43582.208333333328</v>
      </c>
      <c r="T162" s="17">
        <f t="shared" si="11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 s="6">
        <v>5500</v>
      </c>
      <c r="E163" s="6">
        <v>4300</v>
      </c>
      <c r="F163" s="4">
        <f t="shared" si="8"/>
        <v>0.78181818181818186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7">
        <f t="shared" si="10"/>
        <v>42270.208333333328</v>
      </c>
      <c r="T163" s="17">
        <f t="shared" si="11"/>
        <v>42276.208333333328</v>
      </c>
    </row>
    <row r="164" spans="1:20" x14ac:dyDescent="0.35">
      <c r="A164">
        <v>162</v>
      </c>
      <c r="B164" t="s">
        <v>376</v>
      </c>
      <c r="C164" s="3" t="s">
        <v>377</v>
      </c>
      <c r="D164" s="6">
        <v>6100</v>
      </c>
      <c r="E164" s="6">
        <v>9134</v>
      </c>
      <c r="F164" s="4">
        <f t="shared" si="8"/>
        <v>1.4973770491803278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7">
        <f t="shared" si="10"/>
        <v>43442.25</v>
      </c>
      <c r="T164" s="17">
        <f t="shared" si="11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 s="6">
        <v>3500</v>
      </c>
      <c r="E165" s="6">
        <v>8864</v>
      </c>
      <c r="F165" s="4">
        <f t="shared" si="8"/>
        <v>2.5325714285714285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7">
        <f t="shared" si="10"/>
        <v>43028.208333333328</v>
      </c>
      <c r="T165" s="17">
        <f t="shared" si="11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 s="6">
        <v>150500</v>
      </c>
      <c r="E166" s="6">
        <v>150755</v>
      </c>
      <c r="F166" s="4">
        <f t="shared" si="8"/>
        <v>1.0016943521594683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7">
        <f t="shared" si="10"/>
        <v>43016.208333333328</v>
      </c>
      <c r="T166" s="17">
        <f t="shared" si="11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 s="6">
        <v>90400</v>
      </c>
      <c r="E167" s="6">
        <v>110279</v>
      </c>
      <c r="F167" s="4">
        <f t="shared" si="8"/>
        <v>1.2199004424778761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7">
        <f t="shared" si="10"/>
        <v>42948.208333333328</v>
      </c>
      <c r="T167" s="17">
        <f t="shared" si="11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 s="6">
        <v>9800</v>
      </c>
      <c r="E168" s="6">
        <v>13439</v>
      </c>
      <c r="F168" s="4">
        <f t="shared" si="8"/>
        <v>1.3713265306122449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7">
        <f t="shared" si="10"/>
        <v>40534.25</v>
      </c>
      <c r="T168" s="17">
        <f t="shared" si="11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 s="6">
        <v>2600</v>
      </c>
      <c r="E169" s="6">
        <v>10804</v>
      </c>
      <c r="F169" s="4">
        <f t="shared" si="8"/>
        <v>4.155384615384615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7">
        <f t="shared" si="10"/>
        <v>41435.208333333336</v>
      </c>
      <c r="T169" s="17">
        <f t="shared" si="11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 s="6">
        <v>128100</v>
      </c>
      <c r="E170" s="6">
        <v>40107</v>
      </c>
      <c r="F170" s="4">
        <f t="shared" si="8"/>
        <v>0.3130913348946136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7">
        <f t="shared" si="10"/>
        <v>43518.25</v>
      </c>
      <c r="T170" s="17">
        <f t="shared" si="11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 s="6">
        <v>23300</v>
      </c>
      <c r="E171" s="6">
        <v>98811</v>
      </c>
      <c r="F171" s="4">
        <f t="shared" si="8"/>
        <v>4.240815450643777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7">
        <f t="shared" si="10"/>
        <v>41077.208333333336</v>
      </c>
      <c r="T171" s="17">
        <f t="shared" si="11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 s="6">
        <v>188100</v>
      </c>
      <c r="E172" s="6">
        <v>5528</v>
      </c>
      <c r="F172" s="4">
        <f t="shared" si="8"/>
        <v>2.9388623072833599E-2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7">
        <f t="shared" si="10"/>
        <v>42950.208333333328</v>
      </c>
      <c r="T172" s="17">
        <f t="shared" si="11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 s="6">
        <v>4900</v>
      </c>
      <c r="E173" s="6">
        <v>521</v>
      </c>
      <c r="F173" s="4">
        <f t="shared" si="8"/>
        <v>0.1063265306122449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7">
        <f t="shared" si="10"/>
        <v>41718.208333333336</v>
      </c>
      <c r="T173" s="17">
        <f t="shared" si="11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 s="6">
        <v>800</v>
      </c>
      <c r="E174" s="6">
        <v>663</v>
      </c>
      <c r="F174" s="4">
        <f t="shared" si="8"/>
        <v>0.82874999999999999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7">
        <f t="shared" si="10"/>
        <v>41839.208333333336</v>
      </c>
      <c r="T174" s="17">
        <f t="shared" si="11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 s="6">
        <v>96700</v>
      </c>
      <c r="E175" s="6">
        <v>157635</v>
      </c>
      <c r="F175" s="4">
        <f t="shared" si="8"/>
        <v>1.6301447776628748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7">
        <f t="shared" si="10"/>
        <v>41412.208333333336</v>
      </c>
      <c r="T175" s="17">
        <f t="shared" si="11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 s="6">
        <v>600</v>
      </c>
      <c r="E176" s="6">
        <v>5368</v>
      </c>
      <c r="F176" s="4">
        <f t="shared" si="8"/>
        <v>8.9466666666666672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7">
        <f t="shared" si="10"/>
        <v>42282.208333333328</v>
      </c>
      <c r="T176" s="17">
        <f t="shared" si="11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 s="6">
        <v>181200</v>
      </c>
      <c r="E177" s="6">
        <v>47459</v>
      </c>
      <c r="F177" s="4">
        <f t="shared" si="8"/>
        <v>0.26191501103752757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7">
        <f t="shared" si="10"/>
        <v>42613.208333333328</v>
      </c>
      <c r="T177" s="17">
        <f t="shared" si="11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 s="6">
        <v>115000</v>
      </c>
      <c r="E178" s="6">
        <v>86060</v>
      </c>
      <c r="F178" s="4">
        <f t="shared" si="8"/>
        <v>0.74834782608695649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7">
        <f t="shared" si="10"/>
        <v>42616.208333333328</v>
      </c>
      <c r="T178" s="17">
        <f t="shared" si="11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 s="6">
        <v>38800</v>
      </c>
      <c r="E179" s="6">
        <v>161593</v>
      </c>
      <c r="F179" s="4">
        <f t="shared" si="8"/>
        <v>4.1647680412371137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7">
        <f t="shared" si="10"/>
        <v>40497.25</v>
      </c>
      <c r="T179" s="17">
        <f t="shared" si="11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 s="6">
        <v>7200</v>
      </c>
      <c r="E180" s="6">
        <v>6927</v>
      </c>
      <c r="F180" s="4">
        <f t="shared" si="8"/>
        <v>0.96208333333333329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7">
        <f t="shared" si="10"/>
        <v>42999.208333333328</v>
      </c>
      <c r="T180" s="17">
        <f t="shared" si="11"/>
        <v>43008.208333333328</v>
      </c>
    </row>
    <row r="181" spans="1:20" x14ac:dyDescent="0.35">
      <c r="A181">
        <v>179</v>
      </c>
      <c r="B181" t="s">
        <v>410</v>
      </c>
      <c r="C181" s="3" t="s">
        <v>411</v>
      </c>
      <c r="D181" s="6">
        <v>44500</v>
      </c>
      <c r="E181" s="6">
        <v>159185</v>
      </c>
      <c r="F181" s="4">
        <f t="shared" si="8"/>
        <v>3.5771910112359548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7">
        <f t="shared" si="10"/>
        <v>41350.208333333336</v>
      </c>
      <c r="T181" s="17">
        <f t="shared" si="11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 s="6">
        <v>56000</v>
      </c>
      <c r="E182" s="6">
        <v>172736</v>
      </c>
      <c r="F182" s="4">
        <f t="shared" si="8"/>
        <v>3.0845714285714285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7">
        <f t="shared" si="10"/>
        <v>40259.208333333336</v>
      </c>
      <c r="T182" s="17">
        <f t="shared" si="11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 s="6">
        <v>8600</v>
      </c>
      <c r="E183" s="6">
        <v>5315</v>
      </c>
      <c r="F183" s="4">
        <f t="shared" si="8"/>
        <v>0.61802325581395345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7">
        <f t="shared" si="10"/>
        <v>43012.208333333328</v>
      </c>
      <c r="T183" s="17">
        <f t="shared" si="11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 s="6">
        <v>27100</v>
      </c>
      <c r="E184" s="6">
        <v>195750</v>
      </c>
      <c r="F184" s="4">
        <f t="shared" si="8"/>
        <v>7.2232472324723247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7">
        <f t="shared" si="10"/>
        <v>43631.208333333328</v>
      </c>
      <c r="T184" s="17">
        <f t="shared" si="11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 s="6">
        <v>5100</v>
      </c>
      <c r="E185" s="6">
        <v>3525</v>
      </c>
      <c r="F185" s="4">
        <f t="shared" si="8"/>
        <v>0.69117647058823528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7">
        <f t="shared" si="10"/>
        <v>40430.208333333336</v>
      </c>
      <c r="T185" s="17">
        <f t="shared" si="11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 s="6">
        <v>3600</v>
      </c>
      <c r="E186" s="6">
        <v>10550</v>
      </c>
      <c r="F186" s="4">
        <f t="shared" si="8"/>
        <v>2.9305555555555554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7">
        <f t="shared" si="10"/>
        <v>43588.208333333328</v>
      </c>
      <c r="T186" s="17">
        <f t="shared" si="11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 s="6">
        <v>1000</v>
      </c>
      <c r="E187" s="6">
        <v>718</v>
      </c>
      <c r="F187" s="4">
        <f t="shared" si="8"/>
        <v>0.71799999999999997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7">
        <f t="shared" si="10"/>
        <v>43233.208333333328</v>
      </c>
      <c r="T187" s="17">
        <f t="shared" si="11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 s="6">
        <v>88800</v>
      </c>
      <c r="E188" s="6">
        <v>28358</v>
      </c>
      <c r="F188" s="4">
        <f t="shared" si="8"/>
        <v>0.31934684684684683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7">
        <f t="shared" si="10"/>
        <v>41782.208333333336</v>
      </c>
      <c r="T188" s="17">
        <f t="shared" si="11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 s="6">
        <v>60200</v>
      </c>
      <c r="E189" s="6">
        <v>138384</v>
      </c>
      <c r="F189" s="4">
        <f t="shared" si="8"/>
        <v>2.2987375415282392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7">
        <f t="shared" si="10"/>
        <v>41328.25</v>
      </c>
      <c r="T189" s="17">
        <f t="shared" si="11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 s="6">
        <v>8200</v>
      </c>
      <c r="E190" s="6">
        <v>2625</v>
      </c>
      <c r="F190" s="4">
        <f t="shared" si="8"/>
        <v>0.3201219512195122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7">
        <f t="shared" si="10"/>
        <v>41975.25</v>
      </c>
      <c r="T190" s="17">
        <f t="shared" si="11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 s="6">
        <v>191300</v>
      </c>
      <c r="E191" s="6">
        <v>45004</v>
      </c>
      <c r="F191" s="4">
        <f t="shared" si="8"/>
        <v>0.23525352848928385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7">
        <f t="shared" si="10"/>
        <v>42433.25</v>
      </c>
      <c r="T191" s="17">
        <f t="shared" si="11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 s="6">
        <v>3700</v>
      </c>
      <c r="E192" s="6">
        <v>2538</v>
      </c>
      <c r="F192" s="4">
        <f t="shared" si="8"/>
        <v>0.68594594594594593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7">
        <f t="shared" si="10"/>
        <v>41429.208333333336</v>
      </c>
      <c r="T192" s="17">
        <f t="shared" si="11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 s="6">
        <v>8400</v>
      </c>
      <c r="E193" s="6">
        <v>3188</v>
      </c>
      <c r="F193" s="4">
        <f t="shared" si="8"/>
        <v>0.37952380952380954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7">
        <f t="shared" si="10"/>
        <v>43536.208333333328</v>
      </c>
      <c r="T193" s="17">
        <f t="shared" si="11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 s="6">
        <v>42600</v>
      </c>
      <c r="E194" s="6">
        <v>8517</v>
      </c>
      <c r="F194" s="4">
        <f t="shared" ref="F194:F257" si="12">IFERROR(E194/D194,0)</f>
        <v>0.19992957746478873</v>
      </c>
      <c r="G194" t="s">
        <v>14</v>
      </c>
      <c r="H194">
        <v>243</v>
      </c>
      <c r="I194" s="7">
        <f t="shared" ref="I194:I257" si="13">IFERROR(E194/H194,0)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7">
        <f t="shared" ref="S194:S257" si="14">(((L194/60)/60)/24)+DATE(1970,1,1)</f>
        <v>41817.208333333336</v>
      </c>
      <c r="T194" s="17">
        <f t="shared" ref="T194:T257" si="15">(((M194/60)/60)/24)+DATE(1970,1,1)</f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 s="6">
        <v>6600</v>
      </c>
      <c r="E195" s="6">
        <v>3012</v>
      </c>
      <c r="F195" s="4">
        <f t="shared" si="12"/>
        <v>0.45636363636363636</v>
      </c>
      <c r="G195" t="s">
        <v>14</v>
      </c>
      <c r="H195">
        <v>65</v>
      </c>
      <c r="I195" s="7">
        <f t="shared" si="13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7">
        <f t="shared" si="14"/>
        <v>43198.208333333328</v>
      </c>
      <c r="T195" s="17">
        <f t="shared" si="15"/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 s="6">
        <v>7100</v>
      </c>
      <c r="E196" s="6">
        <v>8716</v>
      </c>
      <c r="F196" s="4">
        <f t="shared" si="12"/>
        <v>1.227605633802817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7">
        <f t="shared" si="14"/>
        <v>42261.208333333328</v>
      </c>
      <c r="T196" s="17">
        <f t="shared" si="15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 s="6">
        <v>15800</v>
      </c>
      <c r="E197" s="6">
        <v>57157</v>
      </c>
      <c r="F197" s="4">
        <f t="shared" si="12"/>
        <v>3.61753164556962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7">
        <f t="shared" si="14"/>
        <v>43310.208333333328</v>
      </c>
      <c r="T197" s="17">
        <f t="shared" si="15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 s="6">
        <v>8200</v>
      </c>
      <c r="E198" s="6">
        <v>5178</v>
      </c>
      <c r="F198" s="4">
        <f t="shared" si="12"/>
        <v>0.63146341463414635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7">
        <f t="shared" si="14"/>
        <v>42616.208333333328</v>
      </c>
      <c r="T198" s="17">
        <f t="shared" si="15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 s="6">
        <v>54700</v>
      </c>
      <c r="E199" s="6">
        <v>163118</v>
      </c>
      <c r="F199" s="4">
        <f t="shared" si="12"/>
        <v>2.9820475319926874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7">
        <f t="shared" si="14"/>
        <v>42909.208333333328</v>
      </c>
      <c r="T199" s="17">
        <f t="shared" si="15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 s="6">
        <v>63200</v>
      </c>
      <c r="E200" s="6">
        <v>6041</v>
      </c>
      <c r="F200" s="4">
        <f t="shared" si="12"/>
        <v>9.5585443037974685E-2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7">
        <f t="shared" si="14"/>
        <v>40396.208333333336</v>
      </c>
      <c r="T200" s="17">
        <f t="shared" si="15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 s="6">
        <v>1800</v>
      </c>
      <c r="E201" s="6">
        <v>968</v>
      </c>
      <c r="F201" s="4">
        <f t="shared" si="12"/>
        <v>0.5377777777777778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7">
        <f t="shared" si="14"/>
        <v>42192.208333333328</v>
      </c>
      <c r="T201" s="17">
        <f t="shared" si="15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 s="6">
        <v>100</v>
      </c>
      <c r="E202" s="6">
        <v>2</v>
      </c>
      <c r="F202" s="4">
        <f t="shared" si="12"/>
        <v>0.02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7">
        <f t="shared" si="14"/>
        <v>40262.208333333336</v>
      </c>
      <c r="T202" s="17">
        <f t="shared" si="15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 s="6">
        <v>2100</v>
      </c>
      <c r="E203" s="6">
        <v>14305</v>
      </c>
      <c r="F203" s="4">
        <f t="shared" si="12"/>
        <v>6.8119047619047617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7">
        <f t="shared" si="14"/>
        <v>41845.208333333336</v>
      </c>
      <c r="T203" s="17">
        <f t="shared" si="15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 s="6">
        <v>8300</v>
      </c>
      <c r="E204" s="6">
        <v>6543</v>
      </c>
      <c r="F204" s="4">
        <f t="shared" si="12"/>
        <v>0.78831325301204824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7">
        <f t="shared" si="14"/>
        <v>40818.208333333336</v>
      </c>
      <c r="T204" s="17">
        <f t="shared" si="15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 s="6">
        <v>143900</v>
      </c>
      <c r="E205" s="6">
        <v>193413</v>
      </c>
      <c r="F205" s="4">
        <f t="shared" si="12"/>
        <v>1.3440792216817234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7">
        <f t="shared" si="14"/>
        <v>42752.25</v>
      </c>
      <c r="T205" s="17">
        <f t="shared" si="15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 s="6">
        <v>75000</v>
      </c>
      <c r="E206" s="6">
        <v>2529</v>
      </c>
      <c r="F206" s="4">
        <f t="shared" si="12"/>
        <v>3.372E-2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7">
        <f t="shared" si="14"/>
        <v>40636.208333333336</v>
      </c>
      <c r="T206" s="17">
        <f t="shared" si="15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 s="6">
        <v>1300</v>
      </c>
      <c r="E207" s="6">
        <v>5614</v>
      </c>
      <c r="F207" s="4">
        <f t="shared" si="12"/>
        <v>4.3184615384615386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7">
        <f t="shared" si="14"/>
        <v>43390.208333333328</v>
      </c>
      <c r="T207" s="17">
        <f t="shared" si="15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 s="6">
        <v>9000</v>
      </c>
      <c r="E208" s="6">
        <v>3496</v>
      </c>
      <c r="F208" s="4">
        <f t="shared" si="12"/>
        <v>0.38844444444444443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7">
        <f t="shared" si="14"/>
        <v>40236.25</v>
      </c>
      <c r="T208" s="17">
        <f t="shared" si="15"/>
        <v>40245.25</v>
      </c>
    </row>
    <row r="209" spans="1:20" x14ac:dyDescent="0.35">
      <c r="A209">
        <v>207</v>
      </c>
      <c r="B209" t="s">
        <v>466</v>
      </c>
      <c r="C209" s="3" t="s">
        <v>467</v>
      </c>
      <c r="D209" s="6">
        <v>1000</v>
      </c>
      <c r="E209" s="6">
        <v>4257</v>
      </c>
      <c r="F209" s="4">
        <f t="shared" si="12"/>
        <v>4.2569999999999997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7">
        <f t="shared" si="14"/>
        <v>43340.208333333328</v>
      </c>
      <c r="T209" s="17">
        <f t="shared" si="15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 s="6">
        <v>196900</v>
      </c>
      <c r="E210" s="6">
        <v>199110</v>
      </c>
      <c r="F210" s="4">
        <f t="shared" si="12"/>
        <v>1.0112239715591671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7">
        <f t="shared" si="14"/>
        <v>43048.25</v>
      </c>
      <c r="T210" s="17">
        <f t="shared" si="15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 s="6">
        <v>194500</v>
      </c>
      <c r="E211" s="6">
        <v>41212</v>
      </c>
      <c r="F211" s="4">
        <f t="shared" si="12"/>
        <v>0.21188688946015424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7">
        <f t="shared" si="14"/>
        <v>42496.208333333328</v>
      </c>
      <c r="T211" s="17">
        <f t="shared" si="15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 s="6">
        <v>9400</v>
      </c>
      <c r="E212" s="6">
        <v>6338</v>
      </c>
      <c r="F212" s="4">
        <f t="shared" si="12"/>
        <v>0.67425531914893622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7">
        <f t="shared" si="14"/>
        <v>42797.25</v>
      </c>
      <c r="T212" s="17">
        <f t="shared" si="15"/>
        <v>42824.208333333328</v>
      </c>
    </row>
    <row r="213" spans="1:20" x14ac:dyDescent="0.35">
      <c r="A213">
        <v>211</v>
      </c>
      <c r="B213" t="s">
        <v>475</v>
      </c>
      <c r="C213" s="3" t="s">
        <v>476</v>
      </c>
      <c r="D213" s="6">
        <v>104400</v>
      </c>
      <c r="E213" s="6">
        <v>99100</v>
      </c>
      <c r="F213" s="4">
        <f t="shared" si="12"/>
        <v>0.9492337164750958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7">
        <f t="shared" si="14"/>
        <v>41513.208333333336</v>
      </c>
      <c r="T213" s="17">
        <f t="shared" si="15"/>
        <v>41537.208333333336</v>
      </c>
    </row>
    <row r="214" spans="1:20" x14ac:dyDescent="0.35">
      <c r="A214">
        <v>212</v>
      </c>
      <c r="B214" t="s">
        <v>477</v>
      </c>
      <c r="C214" s="3" t="s">
        <v>478</v>
      </c>
      <c r="D214" s="6">
        <v>8100</v>
      </c>
      <c r="E214" s="6">
        <v>12300</v>
      </c>
      <c r="F214" s="4">
        <f t="shared" si="12"/>
        <v>1.5185185185185186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7">
        <f t="shared" si="14"/>
        <v>43814.25</v>
      </c>
      <c r="T214" s="17">
        <f t="shared" si="15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 s="6">
        <v>87900</v>
      </c>
      <c r="E215" s="6">
        <v>171549</v>
      </c>
      <c r="F215" s="4">
        <f t="shared" si="12"/>
        <v>1.9516382252559727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7">
        <f t="shared" si="14"/>
        <v>40488.208333333336</v>
      </c>
      <c r="T215" s="17">
        <f t="shared" si="15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 s="6">
        <v>1400</v>
      </c>
      <c r="E216" s="6">
        <v>14324</v>
      </c>
      <c r="F216" s="4">
        <f t="shared" si="12"/>
        <v>10.231428571428571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7">
        <f t="shared" si="14"/>
        <v>40409.208333333336</v>
      </c>
      <c r="T216" s="17">
        <f t="shared" si="15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 s="6">
        <v>156800</v>
      </c>
      <c r="E217" s="6">
        <v>6024</v>
      </c>
      <c r="F217" s="4">
        <f t="shared" si="12"/>
        <v>3.8418367346938778E-2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7">
        <f t="shared" si="14"/>
        <v>43509.25</v>
      </c>
      <c r="T217" s="17">
        <f t="shared" si="15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 s="6">
        <v>121700</v>
      </c>
      <c r="E218" s="6">
        <v>188721</v>
      </c>
      <c r="F218" s="4">
        <f t="shared" si="12"/>
        <v>1.5507066557107643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7">
        <f t="shared" si="14"/>
        <v>40869.25</v>
      </c>
      <c r="T218" s="17">
        <f t="shared" si="15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 s="6">
        <v>129400</v>
      </c>
      <c r="E219" s="6">
        <v>57911</v>
      </c>
      <c r="F219" s="4">
        <f t="shared" si="12"/>
        <v>0.44753477588871715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7">
        <f t="shared" si="14"/>
        <v>43583.208333333328</v>
      </c>
      <c r="T219" s="17">
        <f t="shared" si="15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 s="6">
        <v>5700</v>
      </c>
      <c r="E220" s="6">
        <v>12309</v>
      </c>
      <c r="F220" s="4">
        <f t="shared" si="12"/>
        <v>2.1594736842105262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7">
        <f t="shared" si="14"/>
        <v>40858.25</v>
      </c>
      <c r="T220" s="17">
        <f t="shared" si="15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 s="6">
        <v>41700</v>
      </c>
      <c r="E221" s="6">
        <v>138497</v>
      </c>
      <c r="F221" s="4">
        <f t="shared" si="12"/>
        <v>3.3212709832134291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7">
        <f t="shared" si="14"/>
        <v>41137.208333333336</v>
      </c>
      <c r="T221" s="17">
        <f t="shared" si="15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 s="6">
        <v>7900</v>
      </c>
      <c r="E222" s="6">
        <v>667</v>
      </c>
      <c r="F222" s="4">
        <f t="shared" si="12"/>
        <v>8.4430379746835441E-2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7">
        <f t="shared" si="14"/>
        <v>40725.208333333336</v>
      </c>
      <c r="T222" s="17">
        <f t="shared" si="15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 s="6">
        <v>121500</v>
      </c>
      <c r="E223" s="6">
        <v>119830</v>
      </c>
      <c r="F223" s="4">
        <f t="shared" si="12"/>
        <v>0.9862551440329218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7">
        <f t="shared" si="14"/>
        <v>41081.208333333336</v>
      </c>
      <c r="T223" s="17">
        <f t="shared" si="15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 s="6">
        <v>4800</v>
      </c>
      <c r="E224" s="6">
        <v>6623</v>
      </c>
      <c r="F224" s="4">
        <f t="shared" si="12"/>
        <v>1.3797916666666667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7">
        <f t="shared" si="14"/>
        <v>41914.208333333336</v>
      </c>
      <c r="T224" s="17">
        <f t="shared" si="15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 s="6">
        <v>87300</v>
      </c>
      <c r="E225" s="6">
        <v>81897</v>
      </c>
      <c r="F225" s="4">
        <f t="shared" si="12"/>
        <v>0.93810996563573879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7">
        <f t="shared" si="14"/>
        <v>42445.208333333328</v>
      </c>
      <c r="T225" s="17">
        <f t="shared" si="15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 s="6">
        <v>46300</v>
      </c>
      <c r="E226" s="6">
        <v>186885</v>
      </c>
      <c r="F226" s="4">
        <f t="shared" si="12"/>
        <v>4.0363930885529156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7">
        <f t="shared" si="14"/>
        <v>41906.208333333336</v>
      </c>
      <c r="T226" s="17">
        <f t="shared" si="15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 s="6">
        <v>67800</v>
      </c>
      <c r="E227" s="6">
        <v>176398</v>
      </c>
      <c r="F227" s="4">
        <f t="shared" si="12"/>
        <v>2.6017404129793511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7">
        <f t="shared" si="14"/>
        <v>41762.208333333336</v>
      </c>
      <c r="T227" s="17">
        <f t="shared" si="15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 s="6">
        <v>3000</v>
      </c>
      <c r="E228" s="6">
        <v>10999</v>
      </c>
      <c r="F228" s="4">
        <f t="shared" si="12"/>
        <v>3.6663333333333332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7">
        <f t="shared" si="14"/>
        <v>40276.208333333336</v>
      </c>
      <c r="T228" s="17">
        <f t="shared" si="15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 s="6">
        <v>60900</v>
      </c>
      <c r="E229" s="6">
        <v>102751</v>
      </c>
      <c r="F229" s="4">
        <f t="shared" si="12"/>
        <v>1.687208538587849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7">
        <f t="shared" si="14"/>
        <v>42139.208333333328</v>
      </c>
      <c r="T229" s="17">
        <f t="shared" si="15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 s="6">
        <v>137900</v>
      </c>
      <c r="E230" s="6">
        <v>165352</v>
      </c>
      <c r="F230" s="4">
        <f t="shared" si="12"/>
        <v>1.1990717911530093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7">
        <f t="shared" si="14"/>
        <v>42613.208333333328</v>
      </c>
      <c r="T230" s="17">
        <f t="shared" si="15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 s="6">
        <v>85600</v>
      </c>
      <c r="E231" s="6">
        <v>165798</v>
      </c>
      <c r="F231" s="4">
        <f t="shared" si="12"/>
        <v>1.936892523364486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7">
        <f t="shared" si="14"/>
        <v>42887.208333333328</v>
      </c>
      <c r="T231" s="17">
        <f t="shared" si="15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 s="6">
        <v>2400</v>
      </c>
      <c r="E232" s="6">
        <v>10084</v>
      </c>
      <c r="F232" s="4">
        <f t="shared" si="12"/>
        <v>4.2016666666666671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7">
        <f t="shared" si="14"/>
        <v>43805.25</v>
      </c>
      <c r="T232" s="17">
        <f t="shared" si="15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 s="6">
        <v>7200</v>
      </c>
      <c r="E233" s="6">
        <v>5523</v>
      </c>
      <c r="F233" s="4">
        <f t="shared" si="12"/>
        <v>0.76708333333333334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7">
        <f t="shared" si="14"/>
        <v>41415.208333333336</v>
      </c>
      <c r="T233" s="17">
        <f t="shared" si="15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 s="6">
        <v>3400</v>
      </c>
      <c r="E234" s="6">
        <v>5823</v>
      </c>
      <c r="F234" s="4">
        <f t="shared" si="12"/>
        <v>1.7126470588235294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7">
        <f t="shared" si="14"/>
        <v>42576.208333333328</v>
      </c>
      <c r="T234" s="17">
        <f t="shared" si="15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 s="6">
        <v>3800</v>
      </c>
      <c r="E235" s="6">
        <v>6000</v>
      </c>
      <c r="F235" s="4">
        <f t="shared" si="12"/>
        <v>1.5789473684210527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7">
        <f t="shared" si="14"/>
        <v>40706.208333333336</v>
      </c>
      <c r="T235" s="17">
        <f t="shared" si="15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 s="6">
        <v>7500</v>
      </c>
      <c r="E236" s="6">
        <v>8181</v>
      </c>
      <c r="F236" s="4">
        <f t="shared" si="12"/>
        <v>1.0908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7">
        <f t="shared" si="14"/>
        <v>42969.208333333328</v>
      </c>
      <c r="T236" s="17">
        <f t="shared" si="15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 s="6">
        <v>8600</v>
      </c>
      <c r="E237" s="6">
        <v>3589</v>
      </c>
      <c r="F237" s="4">
        <f t="shared" si="12"/>
        <v>0.41732558139534881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7">
        <f t="shared" si="14"/>
        <v>42779.25</v>
      </c>
      <c r="T237" s="17">
        <f t="shared" si="15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 s="6">
        <v>39500</v>
      </c>
      <c r="E238" s="6">
        <v>4323</v>
      </c>
      <c r="F238" s="4">
        <f t="shared" si="12"/>
        <v>0.10944303797468355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7">
        <f t="shared" si="14"/>
        <v>43641.208333333328</v>
      </c>
      <c r="T238" s="17">
        <f t="shared" si="15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 s="6">
        <v>9300</v>
      </c>
      <c r="E239" s="6">
        <v>14822</v>
      </c>
      <c r="F239" s="4">
        <f t="shared" si="12"/>
        <v>1.593763440860215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7">
        <f t="shared" si="14"/>
        <v>41754.208333333336</v>
      </c>
      <c r="T239" s="17">
        <f t="shared" si="15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 s="6">
        <v>2400</v>
      </c>
      <c r="E240" s="6">
        <v>10138</v>
      </c>
      <c r="F240" s="4">
        <f t="shared" si="12"/>
        <v>4.2241666666666671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7">
        <f t="shared" si="14"/>
        <v>43083.25</v>
      </c>
      <c r="T240" s="17">
        <f t="shared" si="15"/>
        <v>43108.25</v>
      </c>
    </row>
    <row r="241" spans="1:20" x14ac:dyDescent="0.35">
      <c r="A241">
        <v>239</v>
      </c>
      <c r="B241" t="s">
        <v>530</v>
      </c>
      <c r="C241" s="3" t="s">
        <v>531</v>
      </c>
      <c r="D241" s="6">
        <v>3200</v>
      </c>
      <c r="E241" s="6">
        <v>3127</v>
      </c>
      <c r="F241" s="4">
        <f t="shared" si="12"/>
        <v>0.97718749999999999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7">
        <f t="shared" si="14"/>
        <v>42245.208333333328</v>
      </c>
      <c r="T241" s="17">
        <f t="shared" si="15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 s="6">
        <v>29400</v>
      </c>
      <c r="E242" s="6">
        <v>123124</v>
      </c>
      <c r="F242" s="4">
        <f t="shared" si="12"/>
        <v>4.1878911564625847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7">
        <f t="shared" si="14"/>
        <v>40396.208333333336</v>
      </c>
      <c r="T242" s="17">
        <f t="shared" si="15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 s="6">
        <v>168500</v>
      </c>
      <c r="E243" s="6">
        <v>171729</v>
      </c>
      <c r="F243" s="4">
        <f t="shared" si="12"/>
        <v>1.0191632047477746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7">
        <f t="shared" si="14"/>
        <v>41742.208333333336</v>
      </c>
      <c r="T243" s="17">
        <f t="shared" si="15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 s="6">
        <v>8400</v>
      </c>
      <c r="E244" s="6">
        <v>10729</v>
      </c>
      <c r="F244" s="4">
        <f t="shared" si="12"/>
        <v>1.2772619047619047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7">
        <f t="shared" si="14"/>
        <v>42865.208333333328</v>
      </c>
      <c r="T244" s="17">
        <f t="shared" si="15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 s="6">
        <v>2300</v>
      </c>
      <c r="E245" s="6">
        <v>10240</v>
      </c>
      <c r="F245" s="4">
        <f t="shared" si="12"/>
        <v>4.4521739130434783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7">
        <f t="shared" si="14"/>
        <v>43163.25</v>
      </c>
      <c r="T245" s="17">
        <f t="shared" si="15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 s="6">
        <v>700</v>
      </c>
      <c r="E246" s="6">
        <v>3988</v>
      </c>
      <c r="F246" s="4">
        <f t="shared" si="12"/>
        <v>5.6971428571428575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7">
        <f t="shared" si="14"/>
        <v>41834.208333333336</v>
      </c>
      <c r="T246" s="17">
        <f t="shared" si="15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 s="6">
        <v>2900</v>
      </c>
      <c r="E247" s="6">
        <v>14771</v>
      </c>
      <c r="F247" s="4">
        <f t="shared" si="12"/>
        <v>5.0934482758620687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7">
        <f t="shared" si="14"/>
        <v>41736.208333333336</v>
      </c>
      <c r="T247" s="17">
        <f t="shared" si="15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 s="6">
        <v>4500</v>
      </c>
      <c r="E248" s="6">
        <v>14649</v>
      </c>
      <c r="F248" s="4">
        <f t="shared" si="12"/>
        <v>3.2553333333333332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7">
        <f t="shared" si="14"/>
        <v>41491.208333333336</v>
      </c>
      <c r="T248" s="17">
        <f t="shared" si="15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 s="6">
        <v>19800</v>
      </c>
      <c r="E249" s="6">
        <v>184658</v>
      </c>
      <c r="F249" s="4">
        <f t="shared" si="12"/>
        <v>9.3261616161616168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7">
        <f t="shared" si="14"/>
        <v>42726.25</v>
      </c>
      <c r="T249" s="17">
        <f t="shared" si="15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 s="6">
        <v>6200</v>
      </c>
      <c r="E250" s="6">
        <v>13103</v>
      </c>
      <c r="F250" s="4">
        <f t="shared" si="12"/>
        <v>2.1133870967741935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7">
        <f t="shared" si="14"/>
        <v>42004.25</v>
      </c>
      <c r="T250" s="17">
        <f t="shared" si="15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 s="6">
        <v>61500</v>
      </c>
      <c r="E251" s="6">
        <v>168095</v>
      </c>
      <c r="F251" s="4">
        <f t="shared" si="12"/>
        <v>2.7332520325203253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7">
        <f t="shared" si="14"/>
        <v>42006.25</v>
      </c>
      <c r="T251" s="17">
        <f t="shared" si="15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 s="6">
        <v>100</v>
      </c>
      <c r="E252" s="6">
        <v>3</v>
      </c>
      <c r="F252" s="4">
        <f t="shared" si="12"/>
        <v>0.03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7">
        <f t="shared" si="14"/>
        <v>40203.25</v>
      </c>
      <c r="T252" s="17">
        <f t="shared" si="15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 s="6">
        <v>7100</v>
      </c>
      <c r="E253" s="6">
        <v>3840</v>
      </c>
      <c r="F253" s="4">
        <f t="shared" si="12"/>
        <v>0.54084507042253516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7">
        <f t="shared" si="14"/>
        <v>41252.25</v>
      </c>
      <c r="T253" s="17">
        <f t="shared" si="15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 s="6">
        <v>1000</v>
      </c>
      <c r="E254" s="6">
        <v>6263</v>
      </c>
      <c r="F254" s="4">
        <f t="shared" si="12"/>
        <v>6.2629999999999999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7">
        <f t="shared" si="14"/>
        <v>41572.208333333336</v>
      </c>
      <c r="T254" s="17">
        <f t="shared" si="15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 s="6">
        <v>121500</v>
      </c>
      <c r="E255" s="6">
        <v>108161</v>
      </c>
      <c r="F255" s="4">
        <f t="shared" si="12"/>
        <v>0.8902139917695473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7">
        <f t="shared" si="14"/>
        <v>40641.208333333336</v>
      </c>
      <c r="T255" s="17">
        <f t="shared" si="15"/>
        <v>40653.208333333336</v>
      </c>
    </row>
    <row r="256" spans="1:20" x14ac:dyDescent="0.35">
      <c r="A256">
        <v>254</v>
      </c>
      <c r="B256" t="s">
        <v>560</v>
      </c>
      <c r="C256" s="3" t="s">
        <v>561</v>
      </c>
      <c r="D256" s="6">
        <v>4600</v>
      </c>
      <c r="E256" s="6">
        <v>8505</v>
      </c>
      <c r="F256" s="4">
        <f t="shared" si="12"/>
        <v>1.8489130434782608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7">
        <f t="shared" si="14"/>
        <v>42787.25</v>
      </c>
      <c r="T256" s="17">
        <f t="shared" si="15"/>
        <v>42789.25</v>
      </c>
    </row>
    <row r="257" spans="1:20" x14ac:dyDescent="0.35">
      <c r="A257">
        <v>255</v>
      </c>
      <c r="B257" t="s">
        <v>562</v>
      </c>
      <c r="C257" s="3" t="s">
        <v>563</v>
      </c>
      <c r="D257" s="6">
        <v>80500</v>
      </c>
      <c r="E257" s="6">
        <v>96735</v>
      </c>
      <c r="F257" s="4">
        <f t="shared" si="12"/>
        <v>1.2016770186335404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7">
        <f t="shared" si="14"/>
        <v>40590.25</v>
      </c>
      <c r="T257" s="17">
        <f t="shared" si="15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 s="6">
        <v>4100</v>
      </c>
      <c r="E258" s="6">
        <v>959</v>
      </c>
      <c r="F258" s="4">
        <f t="shared" ref="F258:F321" si="16">IFERROR(E258/D258,0)</f>
        <v>0.23390243902439026</v>
      </c>
      <c r="G258" t="s">
        <v>14</v>
      </c>
      <c r="H258">
        <v>15</v>
      </c>
      <c r="I258" s="7">
        <f t="shared" ref="I258:I321" si="17">IFERROR(E258/H258,0)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7">
        <f t="shared" ref="S258:S321" si="18">(((L258/60)/60)/24)+DATE(1970,1,1)</f>
        <v>42393.25</v>
      </c>
      <c r="T258" s="17">
        <f t="shared" ref="T258:T321" si="19">(((M258/60)/60)/24)+DATE(1970,1,1)</f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 s="6">
        <v>5700</v>
      </c>
      <c r="E259" s="6">
        <v>8322</v>
      </c>
      <c r="F259" s="4">
        <f t="shared" si="16"/>
        <v>1.46</v>
      </c>
      <c r="G259" t="s">
        <v>20</v>
      </c>
      <c r="H259">
        <v>92</v>
      </c>
      <c r="I259" s="7">
        <f t="shared" si="1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7">
        <f t="shared" si="18"/>
        <v>41338.25</v>
      </c>
      <c r="T259" s="17">
        <f t="shared" si="19"/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 s="6">
        <v>5000</v>
      </c>
      <c r="E260" s="6">
        <v>13424</v>
      </c>
      <c r="F260" s="4">
        <f t="shared" si="16"/>
        <v>2.6848000000000001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7">
        <f t="shared" si="18"/>
        <v>42712.25</v>
      </c>
      <c r="T260" s="17">
        <f t="shared" si="19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 s="6">
        <v>1800</v>
      </c>
      <c r="E261" s="6">
        <v>10755</v>
      </c>
      <c r="F261" s="4">
        <f t="shared" si="16"/>
        <v>5.9749999999999996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7">
        <f t="shared" si="18"/>
        <v>41251.25</v>
      </c>
      <c r="T261" s="17">
        <f t="shared" si="19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 s="6">
        <v>6300</v>
      </c>
      <c r="E262" s="6">
        <v>9935</v>
      </c>
      <c r="F262" s="4">
        <f t="shared" si="16"/>
        <v>1.5769841269841269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7">
        <f t="shared" si="18"/>
        <v>41180.208333333336</v>
      </c>
      <c r="T262" s="17">
        <f t="shared" si="19"/>
        <v>41192.208333333336</v>
      </c>
    </row>
    <row r="263" spans="1:20" x14ac:dyDescent="0.35">
      <c r="A263">
        <v>261</v>
      </c>
      <c r="B263" t="s">
        <v>574</v>
      </c>
      <c r="C263" s="3" t="s">
        <v>575</v>
      </c>
      <c r="D263" s="6">
        <v>84300</v>
      </c>
      <c r="E263" s="6">
        <v>26303</v>
      </c>
      <c r="F263" s="4">
        <f t="shared" si="16"/>
        <v>0.31201660735468567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7">
        <f t="shared" si="18"/>
        <v>40415.208333333336</v>
      </c>
      <c r="T263" s="17">
        <f t="shared" si="19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 s="6">
        <v>1700</v>
      </c>
      <c r="E264" s="6">
        <v>5328</v>
      </c>
      <c r="F264" s="4">
        <f t="shared" si="16"/>
        <v>3.1341176470588237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7">
        <f t="shared" si="18"/>
        <v>40638.208333333336</v>
      </c>
      <c r="T264" s="17">
        <f t="shared" si="19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 s="6">
        <v>2900</v>
      </c>
      <c r="E265" s="6">
        <v>10756</v>
      </c>
      <c r="F265" s="4">
        <f t="shared" si="16"/>
        <v>3.7089655172413791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7">
        <f t="shared" si="18"/>
        <v>40187.25</v>
      </c>
      <c r="T265" s="17">
        <f t="shared" si="19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 s="6">
        <v>45600</v>
      </c>
      <c r="E266" s="6">
        <v>165375</v>
      </c>
      <c r="F266" s="4">
        <f t="shared" si="16"/>
        <v>3.6266447368421053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7">
        <f t="shared" si="18"/>
        <v>41317.25</v>
      </c>
      <c r="T266" s="17">
        <f t="shared" si="19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 s="6">
        <v>4900</v>
      </c>
      <c r="E267" s="6">
        <v>6031</v>
      </c>
      <c r="F267" s="4">
        <f t="shared" si="16"/>
        <v>1.2308163265306122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7">
        <f t="shared" si="18"/>
        <v>42372.25</v>
      </c>
      <c r="T267" s="17">
        <f t="shared" si="19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 s="6">
        <v>111900</v>
      </c>
      <c r="E268" s="6">
        <v>85902</v>
      </c>
      <c r="F268" s="4">
        <f t="shared" si="16"/>
        <v>0.76766756032171579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7">
        <f t="shared" si="18"/>
        <v>41950.25</v>
      </c>
      <c r="T268" s="17">
        <f t="shared" si="19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 s="6">
        <v>61600</v>
      </c>
      <c r="E269" s="6">
        <v>143910</v>
      </c>
      <c r="F269" s="4">
        <f t="shared" si="16"/>
        <v>2.3362012987012988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7">
        <f t="shared" si="18"/>
        <v>41206.208333333336</v>
      </c>
      <c r="T269" s="17">
        <f t="shared" si="19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 s="6">
        <v>1500</v>
      </c>
      <c r="E270" s="6">
        <v>2708</v>
      </c>
      <c r="F270" s="4">
        <f t="shared" si="16"/>
        <v>1.8053333333333332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7">
        <f t="shared" si="18"/>
        <v>41186.208333333336</v>
      </c>
      <c r="T270" s="17">
        <f t="shared" si="19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 s="6">
        <v>3500</v>
      </c>
      <c r="E271" s="6">
        <v>8842</v>
      </c>
      <c r="F271" s="4">
        <f t="shared" si="16"/>
        <v>2.5262857142857142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7">
        <f t="shared" si="18"/>
        <v>43496.25</v>
      </c>
      <c r="T271" s="17">
        <f t="shared" si="19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 s="6">
        <v>173900</v>
      </c>
      <c r="E272" s="6">
        <v>47260</v>
      </c>
      <c r="F272" s="4">
        <f t="shared" si="16"/>
        <v>0.27176538240368026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7">
        <f t="shared" si="18"/>
        <v>40514.25</v>
      </c>
      <c r="T272" s="17">
        <f t="shared" si="19"/>
        <v>40516.25</v>
      </c>
    </row>
    <row r="273" spans="1:20" x14ac:dyDescent="0.35">
      <c r="A273">
        <v>271</v>
      </c>
      <c r="B273" t="s">
        <v>594</v>
      </c>
      <c r="C273" s="3" t="s">
        <v>595</v>
      </c>
      <c r="D273" s="6">
        <v>153700</v>
      </c>
      <c r="E273" s="6">
        <v>1953</v>
      </c>
      <c r="F273" s="4">
        <f t="shared" si="16"/>
        <v>1.2706571242680547E-2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7">
        <f t="shared" si="18"/>
        <v>42345.25</v>
      </c>
      <c r="T273" s="17">
        <f t="shared" si="19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 s="6">
        <v>51100</v>
      </c>
      <c r="E274" s="6">
        <v>155349</v>
      </c>
      <c r="F274" s="4">
        <f t="shared" si="16"/>
        <v>3.0400978473581213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7">
        <f t="shared" si="18"/>
        <v>43656.208333333328</v>
      </c>
      <c r="T274" s="17">
        <f t="shared" si="19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 s="6">
        <v>7800</v>
      </c>
      <c r="E275" s="6">
        <v>10704</v>
      </c>
      <c r="F275" s="4">
        <f t="shared" si="16"/>
        <v>1.3723076923076922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7">
        <f t="shared" si="18"/>
        <v>42995.208333333328</v>
      </c>
      <c r="T275" s="17">
        <f t="shared" si="19"/>
        <v>42998.208333333328</v>
      </c>
    </row>
    <row r="276" spans="1:20" x14ac:dyDescent="0.35">
      <c r="A276">
        <v>274</v>
      </c>
      <c r="B276" t="s">
        <v>600</v>
      </c>
      <c r="C276" s="3" t="s">
        <v>601</v>
      </c>
      <c r="D276" s="6">
        <v>2400</v>
      </c>
      <c r="E276" s="6">
        <v>773</v>
      </c>
      <c r="F276" s="4">
        <f t="shared" si="16"/>
        <v>0.32208333333333333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7">
        <f t="shared" si="18"/>
        <v>43045.25</v>
      </c>
      <c r="T276" s="17">
        <f t="shared" si="19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 s="6">
        <v>3900</v>
      </c>
      <c r="E277" s="6">
        <v>9419</v>
      </c>
      <c r="F277" s="4">
        <f t="shared" si="16"/>
        <v>2.4151282051282053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7">
        <f t="shared" si="18"/>
        <v>43561.208333333328</v>
      </c>
      <c r="T277" s="17">
        <f t="shared" si="19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 s="6">
        <v>5500</v>
      </c>
      <c r="E278" s="6">
        <v>5324</v>
      </c>
      <c r="F278" s="4">
        <f t="shared" si="16"/>
        <v>0.96799999999999997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7">
        <f t="shared" si="18"/>
        <v>41018.208333333336</v>
      </c>
      <c r="T278" s="17">
        <f t="shared" si="19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 s="6">
        <v>700</v>
      </c>
      <c r="E279" s="6">
        <v>7465</v>
      </c>
      <c r="F279" s="4">
        <f t="shared" si="16"/>
        <v>10.664285714285715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7">
        <f t="shared" si="18"/>
        <v>40378.208333333336</v>
      </c>
      <c r="T279" s="17">
        <f t="shared" si="19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 s="6">
        <v>2700</v>
      </c>
      <c r="E280" s="6">
        <v>8799</v>
      </c>
      <c r="F280" s="4">
        <f t="shared" si="16"/>
        <v>3.2588888888888889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7">
        <f t="shared" si="18"/>
        <v>41239.25</v>
      </c>
      <c r="T280" s="17">
        <f t="shared" si="19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 s="6">
        <v>8000</v>
      </c>
      <c r="E281" s="6">
        <v>13656</v>
      </c>
      <c r="F281" s="4">
        <f t="shared" si="16"/>
        <v>1.7070000000000001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7">
        <f t="shared" si="18"/>
        <v>43346.208333333328</v>
      </c>
      <c r="T281" s="17">
        <f t="shared" si="19"/>
        <v>43349.208333333328</v>
      </c>
    </row>
    <row r="282" spans="1:20" x14ac:dyDescent="0.35">
      <c r="A282">
        <v>280</v>
      </c>
      <c r="B282" t="s">
        <v>612</v>
      </c>
      <c r="C282" s="3" t="s">
        <v>613</v>
      </c>
      <c r="D282" s="6">
        <v>2500</v>
      </c>
      <c r="E282" s="6">
        <v>14536</v>
      </c>
      <c r="F282" s="4">
        <f t="shared" si="16"/>
        <v>5.8144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7">
        <f t="shared" si="18"/>
        <v>43060.25</v>
      </c>
      <c r="T282" s="17">
        <f t="shared" si="19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 s="6">
        <v>164500</v>
      </c>
      <c r="E283" s="6">
        <v>150552</v>
      </c>
      <c r="F283" s="4">
        <f t="shared" si="16"/>
        <v>0.91520972644376897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7">
        <f t="shared" si="18"/>
        <v>40979.25</v>
      </c>
      <c r="T283" s="17">
        <f t="shared" si="19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 s="6">
        <v>8400</v>
      </c>
      <c r="E284" s="6">
        <v>9076</v>
      </c>
      <c r="F284" s="4">
        <f t="shared" si="16"/>
        <v>1.0804761904761904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7">
        <f t="shared" si="18"/>
        <v>42701.25</v>
      </c>
      <c r="T284" s="17">
        <f t="shared" si="19"/>
        <v>42707.25</v>
      </c>
    </row>
    <row r="285" spans="1:20" x14ac:dyDescent="0.35">
      <c r="A285">
        <v>283</v>
      </c>
      <c r="B285" t="s">
        <v>618</v>
      </c>
      <c r="C285" s="3" t="s">
        <v>619</v>
      </c>
      <c r="D285" s="6">
        <v>8100</v>
      </c>
      <c r="E285" s="6">
        <v>1517</v>
      </c>
      <c r="F285" s="4">
        <f t="shared" si="16"/>
        <v>0.18728395061728395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7">
        <f t="shared" si="18"/>
        <v>42520.208333333328</v>
      </c>
      <c r="T285" s="17">
        <f t="shared" si="19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 s="6">
        <v>9800</v>
      </c>
      <c r="E286" s="6">
        <v>8153</v>
      </c>
      <c r="F286" s="4">
        <f t="shared" si="16"/>
        <v>0.83193877551020412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7">
        <f t="shared" si="18"/>
        <v>41030.208333333336</v>
      </c>
      <c r="T286" s="17">
        <f t="shared" si="19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 s="6">
        <v>900</v>
      </c>
      <c r="E287" s="6">
        <v>6357</v>
      </c>
      <c r="F287" s="4">
        <f t="shared" si="16"/>
        <v>7.0633333333333335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7">
        <f t="shared" si="18"/>
        <v>42623.208333333328</v>
      </c>
      <c r="T287" s="17">
        <f t="shared" si="19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 s="6">
        <v>112100</v>
      </c>
      <c r="E288" s="6">
        <v>19557</v>
      </c>
      <c r="F288" s="4">
        <f t="shared" si="16"/>
        <v>0.17446030330062445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7">
        <f t="shared" si="18"/>
        <v>42697.25</v>
      </c>
      <c r="T288" s="17">
        <f t="shared" si="19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 s="6">
        <v>6300</v>
      </c>
      <c r="E289" s="6">
        <v>13213</v>
      </c>
      <c r="F289" s="4">
        <f t="shared" si="16"/>
        <v>2.0973015873015872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7">
        <f t="shared" si="18"/>
        <v>42122.208333333328</v>
      </c>
      <c r="T289" s="17">
        <f t="shared" si="19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 s="6">
        <v>5600</v>
      </c>
      <c r="E290" s="6">
        <v>5476</v>
      </c>
      <c r="F290" s="4">
        <f t="shared" si="16"/>
        <v>0.97785714285714287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7">
        <f t="shared" si="18"/>
        <v>40982.208333333336</v>
      </c>
      <c r="T290" s="17">
        <f t="shared" si="19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 s="6">
        <v>800</v>
      </c>
      <c r="E291" s="6">
        <v>13474</v>
      </c>
      <c r="F291" s="4">
        <f t="shared" si="16"/>
        <v>16.842500000000001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7">
        <f t="shared" si="18"/>
        <v>42219.208333333328</v>
      </c>
      <c r="T291" s="17">
        <f t="shared" si="19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 s="6">
        <v>168600</v>
      </c>
      <c r="E292" s="6">
        <v>91722</v>
      </c>
      <c r="F292" s="4">
        <f t="shared" si="16"/>
        <v>0.54402135231316728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7">
        <f t="shared" si="18"/>
        <v>41404.208333333336</v>
      </c>
      <c r="T292" s="17">
        <f t="shared" si="19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 s="6">
        <v>1800</v>
      </c>
      <c r="E293" s="6">
        <v>8219</v>
      </c>
      <c r="F293" s="4">
        <f t="shared" si="16"/>
        <v>4.5661111111111108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7">
        <f t="shared" si="18"/>
        <v>40831.208333333336</v>
      </c>
      <c r="T293" s="17">
        <f t="shared" si="19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 s="6">
        <v>7300</v>
      </c>
      <c r="E294" s="6">
        <v>717</v>
      </c>
      <c r="F294" s="4">
        <f t="shared" si="16"/>
        <v>9.8219178082191785E-2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7">
        <f t="shared" si="18"/>
        <v>40984.208333333336</v>
      </c>
      <c r="T294" s="17">
        <f t="shared" si="19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 s="6">
        <v>6500</v>
      </c>
      <c r="E295" s="6">
        <v>1065</v>
      </c>
      <c r="F295" s="4">
        <f t="shared" si="16"/>
        <v>0.16384615384615384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7">
        <f t="shared" si="18"/>
        <v>40456.208333333336</v>
      </c>
      <c r="T295" s="17">
        <f t="shared" si="19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 s="6">
        <v>600</v>
      </c>
      <c r="E296" s="6">
        <v>8038</v>
      </c>
      <c r="F296" s="4">
        <f t="shared" si="16"/>
        <v>13.396666666666667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7">
        <f t="shared" si="18"/>
        <v>43399.208333333328</v>
      </c>
      <c r="T296" s="17">
        <f t="shared" si="19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 s="6">
        <v>192900</v>
      </c>
      <c r="E297" s="6">
        <v>68769</v>
      </c>
      <c r="F297" s="4">
        <f t="shared" si="16"/>
        <v>0.35650077760497667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7">
        <f t="shared" si="18"/>
        <v>41562.208333333336</v>
      </c>
      <c r="T297" s="17">
        <f t="shared" si="19"/>
        <v>41587.25</v>
      </c>
    </row>
    <row r="298" spans="1:20" x14ac:dyDescent="0.35">
      <c r="A298">
        <v>296</v>
      </c>
      <c r="B298" t="s">
        <v>644</v>
      </c>
      <c r="C298" s="3" t="s">
        <v>645</v>
      </c>
      <c r="D298" s="6">
        <v>6100</v>
      </c>
      <c r="E298" s="6">
        <v>3352</v>
      </c>
      <c r="F298" s="4">
        <f t="shared" si="16"/>
        <v>0.54950819672131146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7">
        <f t="shared" si="18"/>
        <v>43493.25</v>
      </c>
      <c r="T298" s="17">
        <f t="shared" si="19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 s="6">
        <v>7200</v>
      </c>
      <c r="E299" s="6">
        <v>6785</v>
      </c>
      <c r="F299" s="4">
        <f t="shared" si="16"/>
        <v>0.94236111111111109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7">
        <f t="shared" si="18"/>
        <v>41653.25</v>
      </c>
      <c r="T299" s="17">
        <f t="shared" si="19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 s="6">
        <v>3500</v>
      </c>
      <c r="E300" s="6">
        <v>5037</v>
      </c>
      <c r="F300" s="4">
        <f t="shared" si="16"/>
        <v>1.4391428571428571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7">
        <f t="shared" si="18"/>
        <v>42426.25</v>
      </c>
      <c r="T300" s="17">
        <f t="shared" si="19"/>
        <v>42444.208333333328</v>
      </c>
    </row>
    <row r="301" spans="1:20" x14ac:dyDescent="0.35">
      <c r="A301">
        <v>299</v>
      </c>
      <c r="B301" t="s">
        <v>650</v>
      </c>
      <c r="C301" s="3" t="s">
        <v>651</v>
      </c>
      <c r="D301" s="6">
        <v>3800</v>
      </c>
      <c r="E301" s="6">
        <v>1954</v>
      </c>
      <c r="F301" s="4">
        <f t="shared" si="16"/>
        <v>0.51421052631578945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7">
        <f t="shared" si="18"/>
        <v>42432.25</v>
      </c>
      <c r="T301" s="17">
        <f t="shared" si="19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 s="6">
        <v>100</v>
      </c>
      <c r="E302" s="6">
        <v>5</v>
      </c>
      <c r="F302" s="4">
        <f t="shared" si="16"/>
        <v>0.05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7">
        <f t="shared" si="18"/>
        <v>42977.208333333328</v>
      </c>
      <c r="T302" s="17">
        <f t="shared" si="19"/>
        <v>42978.208333333328</v>
      </c>
    </row>
    <row r="303" spans="1:20" x14ac:dyDescent="0.35">
      <c r="A303">
        <v>301</v>
      </c>
      <c r="B303" t="s">
        <v>654</v>
      </c>
      <c r="C303" s="3" t="s">
        <v>655</v>
      </c>
      <c r="D303" s="6">
        <v>900</v>
      </c>
      <c r="E303" s="6">
        <v>12102</v>
      </c>
      <c r="F303" s="4">
        <f t="shared" si="16"/>
        <v>13.446666666666667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7">
        <f t="shared" si="18"/>
        <v>42061.25</v>
      </c>
      <c r="T303" s="17">
        <f t="shared" si="19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 s="6">
        <v>76100</v>
      </c>
      <c r="E304" s="6">
        <v>24234</v>
      </c>
      <c r="F304" s="4">
        <f t="shared" si="16"/>
        <v>0.31844940867279897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7">
        <f t="shared" si="18"/>
        <v>43345.208333333328</v>
      </c>
      <c r="T304" s="17">
        <f t="shared" si="19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 s="6">
        <v>3400</v>
      </c>
      <c r="E305" s="6">
        <v>2809</v>
      </c>
      <c r="F305" s="4">
        <f t="shared" si="16"/>
        <v>0.82617647058823529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7">
        <f t="shared" si="18"/>
        <v>42376.25</v>
      </c>
      <c r="T305" s="17">
        <f t="shared" si="19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 s="6">
        <v>2100</v>
      </c>
      <c r="E306" s="6">
        <v>11469</v>
      </c>
      <c r="F306" s="4">
        <f t="shared" si="16"/>
        <v>5.4614285714285717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7">
        <f t="shared" si="18"/>
        <v>42589.208333333328</v>
      </c>
      <c r="T306" s="17">
        <f t="shared" si="19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 s="6">
        <v>2800</v>
      </c>
      <c r="E307" s="6">
        <v>8014</v>
      </c>
      <c r="F307" s="4">
        <f t="shared" si="16"/>
        <v>2.8621428571428571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7">
        <f t="shared" si="18"/>
        <v>42448.208333333328</v>
      </c>
      <c r="T307" s="17">
        <f t="shared" si="19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 s="6">
        <v>6500</v>
      </c>
      <c r="E308" s="6">
        <v>514</v>
      </c>
      <c r="F308" s="4">
        <f t="shared" si="16"/>
        <v>7.9076923076923072E-2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7">
        <f t="shared" si="18"/>
        <v>42930.208333333328</v>
      </c>
      <c r="T308" s="17">
        <f t="shared" si="19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 s="6">
        <v>32900</v>
      </c>
      <c r="E309" s="6">
        <v>43473</v>
      </c>
      <c r="F309" s="4">
        <f t="shared" si="16"/>
        <v>1.3213677811550153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7">
        <f t="shared" si="18"/>
        <v>41066.208333333336</v>
      </c>
      <c r="T309" s="17">
        <f t="shared" si="19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 s="6">
        <v>118200</v>
      </c>
      <c r="E310" s="6">
        <v>87560</v>
      </c>
      <c r="F310" s="4">
        <f t="shared" si="16"/>
        <v>0.74077834179357027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7">
        <f t="shared" si="18"/>
        <v>40651.208333333336</v>
      </c>
      <c r="T310" s="17">
        <f t="shared" si="19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 s="6">
        <v>4100</v>
      </c>
      <c r="E311" s="6">
        <v>3087</v>
      </c>
      <c r="F311" s="4">
        <f t="shared" si="16"/>
        <v>0.75292682926829269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7">
        <f t="shared" si="18"/>
        <v>40807.208333333336</v>
      </c>
      <c r="T311" s="17">
        <f t="shared" si="19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 s="6">
        <v>7800</v>
      </c>
      <c r="E312" s="6">
        <v>1586</v>
      </c>
      <c r="F312" s="4">
        <f t="shared" si="16"/>
        <v>0.20333333333333334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7">
        <f t="shared" si="18"/>
        <v>40277.208333333336</v>
      </c>
      <c r="T312" s="17">
        <f t="shared" si="19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 s="6">
        <v>6300</v>
      </c>
      <c r="E313" s="6">
        <v>12812</v>
      </c>
      <c r="F313" s="4">
        <f t="shared" si="16"/>
        <v>2.0336507936507937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7">
        <f t="shared" si="18"/>
        <v>40590.25</v>
      </c>
      <c r="T313" s="17">
        <f t="shared" si="19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 s="6">
        <v>59100</v>
      </c>
      <c r="E314" s="6">
        <v>183345</v>
      </c>
      <c r="F314" s="4">
        <f t="shared" si="16"/>
        <v>3.1022842639593908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7">
        <f t="shared" si="18"/>
        <v>41572.208333333336</v>
      </c>
      <c r="T314" s="17">
        <f t="shared" si="19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 s="6">
        <v>2200</v>
      </c>
      <c r="E315" s="6">
        <v>8697</v>
      </c>
      <c r="F315" s="4">
        <f t="shared" si="16"/>
        <v>3.9531818181818181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7">
        <f t="shared" si="18"/>
        <v>40966.25</v>
      </c>
      <c r="T315" s="17">
        <f t="shared" si="19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 s="6">
        <v>1400</v>
      </c>
      <c r="E316" s="6">
        <v>4126</v>
      </c>
      <c r="F316" s="4">
        <f t="shared" si="16"/>
        <v>2.9471428571428571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7">
        <f t="shared" si="18"/>
        <v>43536.208333333328</v>
      </c>
      <c r="T316" s="17">
        <f t="shared" si="19"/>
        <v>43541.208333333328</v>
      </c>
    </row>
    <row r="317" spans="1:20" x14ac:dyDescent="0.35">
      <c r="A317">
        <v>315</v>
      </c>
      <c r="B317" t="s">
        <v>682</v>
      </c>
      <c r="C317" s="3" t="s">
        <v>683</v>
      </c>
      <c r="D317" s="6">
        <v>9500</v>
      </c>
      <c r="E317" s="6">
        <v>3220</v>
      </c>
      <c r="F317" s="4">
        <f t="shared" si="16"/>
        <v>0.33894736842105261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7">
        <f t="shared" si="18"/>
        <v>41783.208333333336</v>
      </c>
      <c r="T317" s="17">
        <f t="shared" si="19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 s="6">
        <v>9600</v>
      </c>
      <c r="E318" s="6">
        <v>6401</v>
      </c>
      <c r="F318" s="4">
        <f t="shared" si="16"/>
        <v>0.66677083333333331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7">
        <f t="shared" si="18"/>
        <v>43788.25</v>
      </c>
      <c r="T318" s="17">
        <f t="shared" si="19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 s="6">
        <v>6600</v>
      </c>
      <c r="E319" s="6">
        <v>1269</v>
      </c>
      <c r="F319" s="4">
        <f t="shared" si="16"/>
        <v>0.19227272727272726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7">
        <f t="shared" si="18"/>
        <v>42869.208333333328</v>
      </c>
      <c r="T319" s="17">
        <f t="shared" si="19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 s="6">
        <v>5700</v>
      </c>
      <c r="E320" s="6">
        <v>903</v>
      </c>
      <c r="F320" s="4">
        <f t="shared" si="16"/>
        <v>0.15842105263157893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7">
        <f t="shared" si="18"/>
        <v>41684.25</v>
      </c>
      <c r="T320" s="17">
        <f t="shared" si="19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 s="6">
        <v>8400</v>
      </c>
      <c r="E321" s="6">
        <v>3251</v>
      </c>
      <c r="F321" s="4">
        <f t="shared" si="16"/>
        <v>0.38702380952380955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7">
        <f t="shared" si="18"/>
        <v>40402.208333333336</v>
      </c>
      <c r="T321" s="17">
        <f t="shared" si="19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 s="6">
        <v>84400</v>
      </c>
      <c r="E322" s="6">
        <v>8092</v>
      </c>
      <c r="F322" s="4">
        <f t="shared" ref="F322:F385" si="20">IFERROR(E322/D322,0)</f>
        <v>9.5876777251184833E-2</v>
      </c>
      <c r="G322" t="s">
        <v>14</v>
      </c>
      <c r="H322">
        <v>80</v>
      </c>
      <c r="I322" s="7">
        <f t="shared" ref="I322:I385" si="21">IFERROR(E322/H322,0)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7">
        <f t="shared" ref="S322:S385" si="22">(((L322/60)/60)/24)+DATE(1970,1,1)</f>
        <v>40673.208333333336</v>
      </c>
      <c r="T322" s="17">
        <f t="shared" ref="T322:T385" si="23">(((M322/60)/60)/24)+DATE(1970,1,1)</f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 s="6">
        <v>170400</v>
      </c>
      <c r="E323" s="6">
        <v>160422</v>
      </c>
      <c r="F323" s="4">
        <f t="shared" si="20"/>
        <v>0.94144366197183094</v>
      </c>
      <c r="G323" t="s">
        <v>14</v>
      </c>
      <c r="H323">
        <v>2468</v>
      </c>
      <c r="I323" s="7">
        <f t="shared" si="2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7">
        <f t="shared" si="22"/>
        <v>40634.208333333336</v>
      </c>
      <c r="T323" s="17">
        <f t="shared" si="23"/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 s="6">
        <v>117900</v>
      </c>
      <c r="E324" s="6">
        <v>196377</v>
      </c>
      <c r="F324" s="4">
        <f t="shared" si="20"/>
        <v>1.6656234096692113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7">
        <f t="shared" si="22"/>
        <v>40507.25</v>
      </c>
      <c r="T324" s="17">
        <f t="shared" si="23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 s="6">
        <v>8900</v>
      </c>
      <c r="E325" s="6">
        <v>2148</v>
      </c>
      <c r="F325" s="4">
        <f t="shared" si="20"/>
        <v>0.24134831460674158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7">
        <f t="shared" si="22"/>
        <v>41725.208333333336</v>
      </c>
      <c r="T325" s="17">
        <f t="shared" si="23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 s="6">
        <v>7100</v>
      </c>
      <c r="E326" s="6">
        <v>11648</v>
      </c>
      <c r="F326" s="4">
        <f t="shared" si="20"/>
        <v>1.6405633802816901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7">
        <f t="shared" si="22"/>
        <v>42176.208333333328</v>
      </c>
      <c r="T326" s="17">
        <f t="shared" si="23"/>
        <v>42188.208333333328</v>
      </c>
    </row>
    <row r="327" spans="1:20" x14ac:dyDescent="0.35">
      <c r="A327">
        <v>325</v>
      </c>
      <c r="B327" t="s">
        <v>702</v>
      </c>
      <c r="C327" s="3" t="s">
        <v>703</v>
      </c>
      <c r="D327" s="6">
        <v>6500</v>
      </c>
      <c r="E327" s="6">
        <v>5897</v>
      </c>
      <c r="F327" s="4">
        <f t="shared" si="20"/>
        <v>0.90723076923076929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7">
        <f t="shared" si="22"/>
        <v>43267.208333333328</v>
      </c>
      <c r="T327" s="17">
        <f t="shared" si="23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 s="6">
        <v>7200</v>
      </c>
      <c r="E328" s="6">
        <v>3326</v>
      </c>
      <c r="F328" s="4">
        <f t="shared" si="20"/>
        <v>0.46194444444444444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7">
        <f t="shared" si="22"/>
        <v>42364.25</v>
      </c>
      <c r="T328" s="17">
        <f t="shared" si="23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 s="6">
        <v>2600</v>
      </c>
      <c r="E329" s="6">
        <v>1002</v>
      </c>
      <c r="F329" s="4">
        <f t="shared" si="20"/>
        <v>0.38538461538461538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7">
        <f t="shared" si="22"/>
        <v>43705.208333333328</v>
      </c>
      <c r="T329" s="17">
        <f t="shared" si="23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 s="6">
        <v>98700</v>
      </c>
      <c r="E330" s="6">
        <v>131826</v>
      </c>
      <c r="F330" s="4">
        <f t="shared" si="20"/>
        <v>1.3356231003039514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7">
        <f t="shared" si="22"/>
        <v>43434.25</v>
      </c>
      <c r="T330" s="17">
        <f t="shared" si="23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 s="6">
        <v>93800</v>
      </c>
      <c r="E331" s="6">
        <v>21477</v>
      </c>
      <c r="F331" s="4">
        <f t="shared" si="20"/>
        <v>0.22896588486140726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7">
        <f t="shared" si="22"/>
        <v>42716.25</v>
      </c>
      <c r="T331" s="17">
        <f t="shared" si="23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 s="6">
        <v>33700</v>
      </c>
      <c r="E332" s="6">
        <v>62330</v>
      </c>
      <c r="F332" s="4">
        <f t="shared" si="20"/>
        <v>1.8495548961424333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7">
        <f t="shared" si="22"/>
        <v>43077.25</v>
      </c>
      <c r="T332" s="17">
        <f t="shared" si="23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 s="6">
        <v>3300</v>
      </c>
      <c r="E333" s="6">
        <v>14643</v>
      </c>
      <c r="F333" s="4">
        <f t="shared" si="20"/>
        <v>4.4372727272727275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7">
        <f t="shared" si="22"/>
        <v>40896.25</v>
      </c>
      <c r="T333" s="17">
        <f t="shared" si="23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 s="6">
        <v>20700</v>
      </c>
      <c r="E334" s="6">
        <v>41396</v>
      </c>
      <c r="F334" s="4">
        <f t="shared" si="20"/>
        <v>1.999806763285024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7">
        <f t="shared" si="22"/>
        <v>41361.208333333336</v>
      </c>
      <c r="T334" s="17">
        <f t="shared" si="23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 s="6">
        <v>9600</v>
      </c>
      <c r="E335" s="6">
        <v>11900</v>
      </c>
      <c r="F335" s="4">
        <f t="shared" si="20"/>
        <v>1.2395833333333333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7">
        <f t="shared" si="22"/>
        <v>43424.25</v>
      </c>
      <c r="T335" s="17">
        <f t="shared" si="23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 s="6">
        <v>66200</v>
      </c>
      <c r="E336" s="6">
        <v>123538</v>
      </c>
      <c r="F336" s="4">
        <f t="shared" si="20"/>
        <v>1.8661329305135952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7">
        <f t="shared" si="22"/>
        <v>43110.25</v>
      </c>
      <c r="T336" s="17">
        <f t="shared" si="23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 s="6">
        <v>173800</v>
      </c>
      <c r="E337" s="6">
        <v>198628</v>
      </c>
      <c r="F337" s="4">
        <f t="shared" si="20"/>
        <v>1.1428538550057536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7">
        <f t="shared" si="22"/>
        <v>43784.25</v>
      </c>
      <c r="T337" s="17">
        <f t="shared" si="23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 s="6">
        <v>70700</v>
      </c>
      <c r="E338" s="6">
        <v>68602</v>
      </c>
      <c r="F338" s="4">
        <f t="shared" si="20"/>
        <v>0.97032531824611035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7">
        <f t="shared" si="22"/>
        <v>40527.25</v>
      </c>
      <c r="T338" s="17">
        <f t="shared" si="23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 s="6">
        <v>94500</v>
      </c>
      <c r="E339" s="6">
        <v>116064</v>
      </c>
      <c r="F339" s="4">
        <f t="shared" si="20"/>
        <v>1.2281904761904763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7">
        <f t="shared" si="22"/>
        <v>43780.25</v>
      </c>
      <c r="T339" s="17">
        <f t="shared" si="23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 s="6">
        <v>69800</v>
      </c>
      <c r="E340" s="6">
        <v>125042</v>
      </c>
      <c r="F340" s="4">
        <f t="shared" si="20"/>
        <v>1.7914326647564469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7">
        <f t="shared" si="22"/>
        <v>40821.208333333336</v>
      </c>
      <c r="T340" s="17">
        <f t="shared" si="23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 s="6">
        <v>136300</v>
      </c>
      <c r="E341" s="6">
        <v>108974</v>
      </c>
      <c r="F341" s="4">
        <f t="shared" si="20"/>
        <v>0.79951577402787966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7">
        <f t="shared" si="22"/>
        <v>42949.208333333328</v>
      </c>
      <c r="T341" s="17">
        <f t="shared" si="23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 s="6">
        <v>37100</v>
      </c>
      <c r="E342" s="6">
        <v>34964</v>
      </c>
      <c r="F342" s="4">
        <f t="shared" si="20"/>
        <v>0.94242587601078165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7">
        <f t="shared" si="22"/>
        <v>40889.25</v>
      </c>
      <c r="T342" s="17">
        <f t="shared" si="23"/>
        <v>40890.25</v>
      </c>
    </row>
    <row r="343" spans="1:20" x14ac:dyDescent="0.35">
      <c r="A343">
        <v>341</v>
      </c>
      <c r="B343" t="s">
        <v>734</v>
      </c>
      <c r="C343" s="3" t="s">
        <v>735</v>
      </c>
      <c r="D343" s="6">
        <v>114300</v>
      </c>
      <c r="E343" s="6">
        <v>96777</v>
      </c>
      <c r="F343" s="4">
        <f t="shared" si="20"/>
        <v>0.84669291338582675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7">
        <f t="shared" si="22"/>
        <v>42244.208333333328</v>
      </c>
      <c r="T343" s="17">
        <f t="shared" si="23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 s="6">
        <v>47900</v>
      </c>
      <c r="E344" s="6">
        <v>31864</v>
      </c>
      <c r="F344" s="4">
        <f t="shared" si="20"/>
        <v>0.66521920668058454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7">
        <f t="shared" si="22"/>
        <v>41475.208333333336</v>
      </c>
      <c r="T344" s="17">
        <f t="shared" si="23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 s="6">
        <v>9000</v>
      </c>
      <c r="E345" s="6">
        <v>4853</v>
      </c>
      <c r="F345" s="4">
        <f t="shared" si="20"/>
        <v>0.53922222222222227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7">
        <f t="shared" si="22"/>
        <v>41597.25</v>
      </c>
      <c r="T345" s="17">
        <f t="shared" si="23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 s="6">
        <v>197600</v>
      </c>
      <c r="E346" s="6">
        <v>82959</v>
      </c>
      <c r="F346" s="4">
        <f t="shared" si="20"/>
        <v>0.41983299595141699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7">
        <f t="shared" si="22"/>
        <v>43122.25</v>
      </c>
      <c r="T346" s="17">
        <f t="shared" si="23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 s="6">
        <v>157600</v>
      </c>
      <c r="E347" s="6">
        <v>23159</v>
      </c>
      <c r="F347" s="4">
        <f t="shared" si="20"/>
        <v>0.14694796954314721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7">
        <f t="shared" si="22"/>
        <v>42194.208333333328</v>
      </c>
      <c r="T347" s="17">
        <f t="shared" si="23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 s="6">
        <v>8000</v>
      </c>
      <c r="E348" s="6">
        <v>2758</v>
      </c>
      <c r="F348" s="4">
        <f t="shared" si="20"/>
        <v>0.34475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7">
        <f t="shared" si="22"/>
        <v>42971.208333333328</v>
      </c>
      <c r="T348" s="17">
        <f t="shared" si="23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 s="6">
        <v>900</v>
      </c>
      <c r="E349" s="6">
        <v>12607</v>
      </c>
      <c r="F349" s="4">
        <f t="shared" si="20"/>
        <v>14.007777777777777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7">
        <f t="shared" si="22"/>
        <v>42046.25</v>
      </c>
      <c r="T349" s="17">
        <f t="shared" si="23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 s="6">
        <v>199000</v>
      </c>
      <c r="E350" s="6">
        <v>142823</v>
      </c>
      <c r="F350" s="4">
        <f t="shared" si="20"/>
        <v>0.71770351758793971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7">
        <f t="shared" si="22"/>
        <v>42782.25</v>
      </c>
      <c r="T350" s="17">
        <f t="shared" si="23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 s="6">
        <v>180800</v>
      </c>
      <c r="E351" s="6">
        <v>95958</v>
      </c>
      <c r="F351" s="4">
        <f t="shared" si="20"/>
        <v>0.53074115044247783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7">
        <f t="shared" si="22"/>
        <v>42930.208333333328</v>
      </c>
      <c r="T351" s="17">
        <f t="shared" si="23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 s="6">
        <v>100</v>
      </c>
      <c r="E352" s="6">
        <v>5</v>
      </c>
      <c r="F352" s="4">
        <f t="shared" si="20"/>
        <v>0.05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7">
        <f t="shared" si="22"/>
        <v>42144.208333333328</v>
      </c>
      <c r="T352" s="17">
        <f t="shared" si="23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 s="6">
        <v>74100</v>
      </c>
      <c r="E353" s="6">
        <v>94631</v>
      </c>
      <c r="F353" s="4">
        <f t="shared" si="20"/>
        <v>1.2770715249662619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7">
        <f t="shared" si="22"/>
        <v>42240.208333333328</v>
      </c>
      <c r="T353" s="17">
        <f t="shared" si="23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 s="6">
        <v>2800</v>
      </c>
      <c r="E354" s="6">
        <v>977</v>
      </c>
      <c r="F354" s="4">
        <f t="shared" si="20"/>
        <v>0.34892857142857142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7">
        <f t="shared" si="22"/>
        <v>42315.25</v>
      </c>
      <c r="T354" s="17">
        <f t="shared" si="23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 s="6">
        <v>33600</v>
      </c>
      <c r="E355" s="6">
        <v>137961</v>
      </c>
      <c r="F355" s="4">
        <f t="shared" si="20"/>
        <v>4.105982142857143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7">
        <f t="shared" si="22"/>
        <v>43651.208333333328</v>
      </c>
      <c r="T355" s="17">
        <f t="shared" si="23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 s="6">
        <v>6100</v>
      </c>
      <c r="E356" s="6">
        <v>7548</v>
      </c>
      <c r="F356" s="4">
        <f t="shared" si="20"/>
        <v>1.2373770491803278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7">
        <f t="shared" si="22"/>
        <v>41520.208333333336</v>
      </c>
      <c r="T356" s="17">
        <f t="shared" si="23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 s="6">
        <v>3800</v>
      </c>
      <c r="E357" s="6">
        <v>2241</v>
      </c>
      <c r="F357" s="4">
        <f t="shared" si="20"/>
        <v>0.58973684210526311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7">
        <f t="shared" si="22"/>
        <v>42757.25</v>
      </c>
      <c r="T357" s="17">
        <f t="shared" si="23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 s="6">
        <v>9300</v>
      </c>
      <c r="E358" s="6">
        <v>3431</v>
      </c>
      <c r="F358" s="4">
        <f t="shared" si="20"/>
        <v>0.36892473118279567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7">
        <f t="shared" si="22"/>
        <v>40922.25</v>
      </c>
      <c r="T358" s="17">
        <f t="shared" si="23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 s="6">
        <v>2300</v>
      </c>
      <c r="E359" s="6">
        <v>4253</v>
      </c>
      <c r="F359" s="4">
        <f t="shared" si="20"/>
        <v>1.8491304347826087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7">
        <f t="shared" si="22"/>
        <v>42250.208333333328</v>
      </c>
      <c r="T359" s="17">
        <f t="shared" si="23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 s="6">
        <v>9700</v>
      </c>
      <c r="E360" s="6">
        <v>1146</v>
      </c>
      <c r="F360" s="4">
        <f t="shared" si="20"/>
        <v>0.11814432989690722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7">
        <f t="shared" si="22"/>
        <v>43322.208333333328</v>
      </c>
      <c r="T360" s="17">
        <f t="shared" si="23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 s="6">
        <v>4000</v>
      </c>
      <c r="E361" s="6">
        <v>11948</v>
      </c>
      <c r="F361" s="4">
        <f t="shared" si="20"/>
        <v>2.9870000000000001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7">
        <f t="shared" si="22"/>
        <v>40782.208333333336</v>
      </c>
      <c r="T361" s="17">
        <f t="shared" si="23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 s="6">
        <v>59700</v>
      </c>
      <c r="E362" s="6">
        <v>135132</v>
      </c>
      <c r="F362" s="4">
        <f t="shared" si="20"/>
        <v>2.2635175879396985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7">
        <f t="shared" si="22"/>
        <v>40544.25</v>
      </c>
      <c r="T362" s="17">
        <f t="shared" si="23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 s="6">
        <v>5500</v>
      </c>
      <c r="E363" s="6">
        <v>9546</v>
      </c>
      <c r="F363" s="4">
        <f t="shared" si="20"/>
        <v>1.7356363636363636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7">
        <f t="shared" si="22"/>
        <v>43015.208333333328</v>
      </c>
      <c r="T363" s="17">
        <f t="shared" si="23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 s="6">
        <v>3700</v>
      </c>
      <c r="E364" s="6">
        <v>13755</v>
      </c>
      <c r="F364" s="4">
        <f t="shared" si="20"/>
        <v>3.7175675675675675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7">
        <f t="shared" si="22"/>
        <v>40570.25</v>
      </c>
      <c r="T364" s="17">
        <f t="shared" si="23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 s="6">
        <v>5200</v>
      </c>
      <c r="E365" s="6">
        <v>8330</v>
      </c>
      <c r="F365" s="4">
        <f t="shared" si="20"/>
        <v>1.601923076923077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7">
        <f t="shared" si="22"/>
        <v>40904.25</v>
      </c>
      <c r="T365" s="17">
        <f t="shared" si="23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 s="6">
        <v>900</v>
      </c>
      <c r="E366" s="6">
        <v>14547</v>
      </c>
      <c r="F366" s="4">
        <f t="shared" si="20"/>
        <v>16.163333333333334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7">
        <f t="shared" si="22"/>
        <v>43164.25</v>
      </c>
      <c r="T366" s="17">
        <f t="shared" si="23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 s="6">
        <v>1600</v>
      </c>
      <c r="E367" s="6">
        <v>11735</v>
      </c>
      <c r="F367" s="4">
        <f t="shared" si="20"/>
        <v>7.3343749999999996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7">
        <f t="shared" si="22"/>
        <v>42733.25</v>
      </c>
      <c r="T367" s="17">
        <f t="shared" si="23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 s="6">
        <v>1800</v>
      </c>
      <c r="E368" s="6">
        <v>10658</v>
      </c>
      <c r="F368" s="4">
        <f t="shared" si="20"/>
        <v>5.9211111111111112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7">
        <f t="shared" si="22"/>
        <v>40546.25</v>
      </c>
      <c r="T368" s="17">
        <f t="shared" si="23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 s="6">
        <v>9900</v>
      </c>
      <c r="E369" s="6">
        <v>1870</v>
      </c>
      <c r="F369" s="4">
        <f t="shared" si="20"/>
        <v>0.18888888888888888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7">
        <f t="shared" si="22"/>
        <v>41930.208333333336</v>
      </c>
      <c r="T369" s="17">
        <f t="shared" si="23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 s="6">
        <v>5200</v>
      </c>
      <c r="E370" s="6">
        <v>14394</v>
      </c>
      <c r="F370" s="4">
        <f t="shared" si="20"/>
        <v>2.7680769230769231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7">
        <f t="shared" si="22"/>
        <v>40464.208333333336</v>
      </c>
      <c r="T370" s="17">
        <f t="shared" si="23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 s="6">
        <v>5400</v>
      </c>
      <c r="E371" s="6">
        <v>14743</v>
      </c>
      <c r="F371" s="4">
        <f t="shared" si="20"/>
        <v>2.730185185185185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7">
        <f t="shared" si="22"/>
        <v>41308.25</v>
      </c>
      <c r="T371" s="17">
        <f t="shared" si="23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 s="6">
        <v>112300</v>
      </c>
      <c r="E372" s="6">
        <v>178965</v>
      </c>
      <c r="F372" s="4">
        <f t="shared" si="20"/>
        <v>1.593633125556545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7">
        <f t="shared" si="22"/>
        <v>43570.208333333328</v>
      </c>
      <c r="T372" s="17">
        <f t="shared" si="23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 s="6">
        <v>189200</v>
      </c>
      <c r="E373" s="6">
        <v>128410</v>
      </c>
      <c r="F373" s="4">
        <f t="shared" si="20"/>
        <v>0.67869978858350954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7">
        <f t="shared" si="22"/>
        <v>42043.25</v>
      </c>
      <c r="T373" s="17">
        <f t="shared" si="23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 s="6">
        <v>900</v>
      </c>
      <c r="E374" s="6">
        <v>14324</v>
      </c>
      <c r="F374" s="4">
        <f t="shared" si="20"/>
        <v>15.915555555555555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7">
        <f t="shared" si="22"/>
        <v>42012.25</v>
      </c>
      <c r="T374" s="17">
        <f t="shared" si="23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 s="6">
        <v>22500</v>
      </c>
      <c r="E375" s="6">
        <v>164291</v>
      </c>
      <c r="F375" s="4">
        <f t="shared" si="20"/>
        <v>7.3018222222222224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7">
        <f t="shared" si="22"/>
        <v>42964.208333333328</v>
      </c>
      <c r="T375" s="17">
        <f t="shared" si="23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 s="6">
        <v>167400</v>
      </c>
      <c r="E376" s="6">
        <v>22073</v>
      </c>
      <c r="F376" s="4">
        <f t="shared" si="20"/>
        <v>0.13185782556750297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7">
        <f t="shared" si="22"/>
        <v>43476.25</v>
      </c>
      <c r="T376" s="17">
        <f t="shared" si="23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 s="6">
        <v>2700</v>
      </c>
      <c r="E377" s="6">
        <v>1479</v>
      </c>
      <c r="F377" s="4">
        <f t="shared" si="20"/>
        <v>0.54777777777777781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7">
        <f t="shared" si="22"/>
        <v>42293.208333333328</v>
      </c>
      <c r="T377" s="17">
        <f t="shared" si="23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 s="6">
        <v>3400</v>
      </c>
      <c r="E378" s="6">
        <v>12275</v>
      </c>
      <c r="F378" s="4">
        <f t="shared" si="20"/>
        <v>3.6102941176470589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7">
        <f t="shared" si="22"/>
        <v>41826.208333333336</v>
      </c>
      <c r="T378" s="17">
        <f t="shared" si="23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 s="6">
        <v>49700</v>
      </c>
      <c r="E379" s="6">
        <v>5098</v>
      </c>
      <c r="F379" s="4">
        <f t="shared" si="20"/>
        <v>0.10257545271629778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7">
        <f t="shared" si="22"/>
        <v>43760.208333333328</v>
      </c>
      <c r="T379" s="17">
        <f t="shared" si="23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 s="6">
        <v>178200</v>
      </c>
      <c r="E380" s="6">
        <v>24882</v>
      </c>
      <c r="F380" s="4">
        <f t="shared" si="20"/>
        <v>0.13962962962962963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7">
        <f t="shared" si="22"/>
        <v>43241.208333333328</v>
      </c>
      <c r="T380" s="17">
        <f t="shared" si="23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 s="6">
        <v>7200</v>
      </c>
      <c r="E381" s="6">
        <v>2912</v>
      </c>
      <c r="F381" s="4">
        <f t="shared" si="20"/>
        <v>0.40444444444444444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7">
        <f t="shared" si="22"/>
        <v>40843.208333333336</v>
      </c>
      <c r="T381" s="17">
        <f t="shared" si="23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 s="6">
        <v>2500</v>
      </c>
      <c r="E382" s="6">
        <v>4008</v>
      </c>
      <c r="F382" s="4">
        <f t="shared" si="20"/>
        <v>1.6032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7">
        <f t="shared" si="22"/>
        <v>41448.208333333336</v>
      </c>
      <c r="T382" s="17">
        <f t="shared" si="23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 s="6">
        <v>5300</v>
      </c>
      <c r="E383" s="6">
        <v>9749</v>
      </c>
      <c r="F383" s="4">
        <f t="shared" si="20"/>
        <v>1.8394339622641509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7">
        <f t="shared" si="22"/>
        <v>42163.208333333328</v>
      </c>
      <c r="T383" s="17">
        <f t="shared" si="23"/>
        <v>42209.208333333328</v>
      </c>
    </row>
    <row r="384" spans="1:20" x14ac:dyDescent="0.35">
      <c r="A384">
        <v>382</v>
      </c>
      <c r="B384" t="s">
        <v>816</v>
      </c>
      <c r="C384" s="3" t="s">
        <v>817</v>
      </c>
      <c r="D384" s="6">
        <v>9100</v>
      </c>
      <c r="E384" s="6">
        <v>5803</v>
      </c>
      <c r="F384" s="4">
        <f t="shared" si="20"/>
        <v>0.63769230769230767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7">
        <f t="shared" si="22"/>
        <v>43024.208333333328</v>
      </c>
      <c r="T384" s="17">
        <f t="shared" si="23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 s="6">
        <v>6300</v>
      </c>
      <c r="E385" s="6">
        <v>14199</v>
      </c>
      <c r="F385" s="4">
        <f t="shared" si="20"/>
        <v>2.2538095238095237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7">
        <f t="shared" si="22"/>
        <v>43509.25</v>
      </c>
      <c r="T385" s="17">
        <f t="shared" si="23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 s="6">
        <v>114400</v>
      </c>
      <c r="E386" s="6">
        <v>196779</v>
      </c>
      <c r="F386" s="4">
        <f t="shared" ref="F386:F449" si="24">IFERROR(E386/D386,0)</f>
        <v>1.7200961538461539</v>
      </c>
      <c r="G386" t="s">
        <v>20</v>
      </c>
      <c r="H386">
        <v>4799</v>
      </c>
      <c r="I386" s="7">
        <f t="shared" ref="I386:I449" si="25">IFERROR(E386/H386,0)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7">
        <f t="shared" ref="S386:S449" si="26">(((L386/60)/60)/24)+DATE(1970,1,1)</f>
        <v>42776.25</v>
      </c>
      <c r="T386" s="17">
        <f t="shared" ref="T386:T449" si="27">(((M386/60)/60)/24)+DATE(1970,1,1)</f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 s="6">
        <v>38900</v>
      </c>
      <c r="E387" s="6">
        <v>56859</v>
      </c>
      <c r="F387" s="4">
        <f t="shared" si="24"/>
        <v>1.4616709511568124</v>
      </c>
      <c r="G387" t="s">
        <v>20</v>
      </c>
      <c r="H387">
        <v>1137</v>
      </c>
      <c r="I387" s="7">
        <f t="shared" si="2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7">
        <f t="shared" si="26"/>
        <v>43553.208333333328</v>
      </c>
      <c r="T387" s="17">
        <f t="shared" si="27"/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 s="6">
        <v>135500</v>
      </c>
      <c r="E388" s="6">
        <v>103554</v>
      </c>
      <c r="F388" s="4">
        <f t="shared" si="24"/>
        <v>0.76423616236162362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7">
        <f t="shared" si="26"/>
        <v>40355.208333333336</v>
      </c>
      <c r="T388" s="17">
        <f t="shared" si="27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 s="6">
        <v>109000</v>
      </c>
      <c r="E389" s="6">
        <v>42795</v>
      </c>
      <c r="F389" s="4">
        <f t="shared" si="24"/>
        <v>0.39261467889908258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7">
        <f t="shared" si="26"/>
        <v>41072.208333333336</v>
      </c>
      <c r="T389" s="17">
        <f t="shared" si="27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 s="6">
        <v>114800</v>
      </c>
      <c r="E390" s="6">
        <v>12938</v>
      </c>
      <c r="F390" s="4">
        <f t="shared" si="24"/>
        <v>0.11270034843205574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7">
        <f t="shared" si="26"/>
        <v>40912.25</v>
      </c>
      <c r="T390" s="17">
        <f t="shared" si="27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 s="6">
        <v>83000</v>
      </c>
      <c r="E391" s="6">
        <v>101352</v>
      </c>
      <c r="F391" s="4">
        <f t="shared" si="24"/>
        <v>1.2211084337349398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7">
        <f t="shared" si="26"/>
        <v>40479.208333333336</v>
      </c>
      <c r="T391" s="17">
        <f t="shared" si="27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 s="6">
        <v>2400</v>
      </c>
      <c r="E392" s="6">
        <v>4477</v>
      </c>
      <c r="F392" s="4">
        <f t="shared" si="24"/>
        <v>1.8654166666666667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7">
        <f t="shared" si="26"/>
        <v>41530.208333333336</v>
      </c>
      <c r="T392" s="17">
        <f t="shared" si="27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 s="6">
        <v>60400</v>
      </c>
      <c r="E393" s="6">
        <v>4393</v>
      </c>
      <c r="F393" s="4">
        <f t="shared" si="24"/>
        <v>7.27317880794702E-2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7">
        <f t="shared" si="26"/>
        <v>41653.25</v>
      </c>
      <c r="T393" s="17">
        <f t="shared" si="27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 s="6">
        <v>102900</v>
      </c>
      <c r="E394" s="6">
        <v>67546</v>
      </c>
      <c r="F394" s="4">
        <f t="shared" si="24"/>
        <v>0.65642371234207963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7">
        <f t="shared" si="26"/>
        <v>40549.25</v>
      </c>
      <c r="T394" s="17">
        <f t="shared" si="27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 s="6">
        <v>62800</v>
      </c>
      <c r="E395" s="6">
        <v>143788</v>
      </c>
      <c r="F395" s="4">
        <f t="shared" si="24"/>
        <v>2.2896178343949045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7">
        <f t="shared" si="26"/>
        <v>42933.208333333328</v>
      </c>
      <c r="T395" s="17">
        <f t="shared" si="27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 s="6">
        <v>800</v>
      </c>
      <c r="E396" s="6">
        <v>3755</v>
      </c>
      <c r="F396" s="4">
        <f t="shared" si="24"/>
        <v>4.6937499999999996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7">
        <f t="shared" si="26"/>
        <v>41484.208333333336</v>
      </c>
      <c r="T396" s="17">
        <f t="shared" si="27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 s="6">
        <v>7100</v>
      </c>
      <c r="E397" s="6">
        <v>9238</v>
      </c>
      <c r="F397" s="4">
        <f t="shared" si="24"/>
        <v>1.3011267605633803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7">
        <f t="shared" si="26"/>
        <v>40885.25</v>
      </c>
      <c r="T397" s="17">
        <f t="shared" si="27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 s="6">
        <v>46100</v>
      </c>
      <c r="E398" s="6">
        <v>77012</v>
      </c>
      <c r="F398" s="4">
        <f t="shared" si="24"/>
        <v>1.6705422993492407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7">
        <f t="shared" si="26"/>
        <v>43378.208333333328</v>
      </c>
      <c r="T398" s="17">
        <f t="shared" si="27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 s="6">
        <v>8100</v>
      </c>
      <c r="E399" s="6">
        <v>14083</v>
      </c>
      <c r="F399" s="4">
        <f t="shared" si="24"/>
        <v>1.738641975308642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7">
        <f t="shared" si="26"/>
        <v>41417.208333333336</v>
      </c>
      <c r="T399" s="17">
        <f t="shared" si="27"/>
        <v>41423.208333333336</v>
      </c>
    </row>
    <row r="400" spans="1:20" x14ac:dyDescent="0.35">
      <c r="A400">
        <v>398</v>
      </c>
      <c r="B400" t="s">
        <v>847</v>
      </c>
      <c r="C400" s="3" t="s">
        <v>848</v>
      </c>
      <c r="D400" s="6">
        <v>1700</v>
      </c>
      <c r="E400" s="6">
        <v>12202</v>
      </c>
      <c r="F400" s="4">
        <f t="shared" si="24"/>
        <v>7.1776470588235295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7">
        <f t="shared" si="26"/>
        <v>43228.208333333328</v>
      </c>
      <c r="T400" s="17">
        <f t="shared" si="27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 s="6">
        <v>97300</v>
      </c>
      <c r="E401" s="6">
        <v>62127</v>
      </c>
      <c r="F401" s="4">
        <f t="shared" si="24"/>
        <v>0.63850976361767731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7">
        <f t="shared" si="26"/>
        <v>40576.25</v>
      </c>
      <c r="T401" s="17">
        <f t="shared" si="27"/>
        <v>40583.25</v>
      </c>
    </row>
    <row r="402" spans="1:20" x14ac:dyDescent="0.35">
      <c r="A402">
        <v>400</v>
      </c>
      <c r="B402" t="s">
        <v>851</v>
      </c>
      <c r="C402" s="3" t="s">
        <v>852</v>
      </c>
      <c r="D402" s="6">
        <v>100</v>
      </c>
      <c r="E402" s="6">
        <v>2</v>
      </c>
      <c r="F402" s="4">
        <f t="shared" si="24"/>
        <v>0.02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7">
        <f t="shared" si="26"/>
        <v>41502.208333333336</v>
      </c>
      <c r="T402" s="17">
        <f t="shared" si="27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 s="6">
        <v>900</v>
      </c>
      <c r="E403" s="6">
        <v>13772</v>
      </c>
      <c r="F403" s="4">
        <f t="shared" si="24"/>
        <v>15.302222222222222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7">
        <f t="shared" si="26"/>
        <v>43765.208333333328</v>
      </c>
      <c r="T403" s="17">
        <f t="shared" si="27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 s="6">
        <v>7300</v>
      </c>
      <c r="E404" s="6">
        <v>2946</v>
      </c>
      <c r="F404" s="4">
        <f t="shared" si="24"/>
        <v>0.40356164383561643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7">
        <f t="shared" si="26"/>
        <v>40914.25</v>
      </c>
      <c r="T404" s="17">
        <f t="shared" si="27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 s="6">
        <v>195800</v>
      </c>
      <c r="E405" s="6">
        <v>168820</v>
      </c>
      <c r="F405" s="4">
        <f t="shared" si="24"/>
        <v>0.86220633299284988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7">
        <f t="shared" si="26"/>
        <v>40310.208333333336</v>
      </c>
      <c r="T405" s="17">
        <f t="shared" si="27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 s="6">
        <v>48900</v>
      </c>
      <c r="E406" s="6">
        <v>154321</v>
      </c>
      <c r="F406" s="4">
        <f t="shared" si="24"/>
        <v>3.1558486707566464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7">
        <f t="shared" si="26"/>
        <v>43053.25</v>
      </c>
      <c r="T406" s="17">
        <f t="shared" si="27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 s="6">
        <v>29600</v>
      </c>
      <c r="E407" s="6">
        <v>26527</v>
      </c>
      <c r="F407" s="4">
        <f t="shared" si="24"/>
        <v>0.89618243243243245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7">
        <f t="shared" si="26"/>
        <v>43255.208333333328</v>
      </c>
      <c r="T407" s="17">
        <f t="shared" si="27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 s="6">
        <v>39300</v>
      </c>
      <c r="E408" s="6">
        <v>71583</v>
      </c>
      <c r="F408" s="4">
        <f t="shared" si="24"/>
        <v>1.8214503816793892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7">
        <f t="shared" si="26"/>
        <v>41304.25</v>
      </c>
      <c r="T408" s="17">
        <f t="shared" si="27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 s="6">
        <v>3400</v>
      </c>
      <c r="E409" s="6">
        <v>12100</v>
      </c>
      <c r="F409" s="4">
        <f t="shared" si="24"/>
        <v>3.5588235294117645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7">
        <f t="shared" si="26"/>
        <v>43751.208333333328</v>
      </c>
      <c r="T409" s="17">
        <f t="shared" si="27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 s="6">
        <v>9200</v>
      </c>
      <c r="E410" s="6">
        <v>12129</v>
      </c>
      <c r="F410" s="4">
        <f t="shared" si="24"/>
        <v>1.3183695652173912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7">
        <f t="shared" si="26"/>
        <v>42541.208333333328</v>
      </c>
      <c r="T410" s="17">
        <f t="shared" si="27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 s="6">
        <v>135600</v>
      </c>
      <c r="E411" s="6">
        <v>62804</v>
      </c>
      <c r="F411" s="4">
        <f t="shared" si="24"/>
        <v>0.46315634218289087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7">
        <f t="shared" si="26"/>
        <v>42843.208333333328</v>
      </c>
      <c r="T411" s="17">
        <f t="shared" si="27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 s="6">
        <v>153700</v>
      </c>
      <c r="E412" s="6">
        <v>55536</v>
      </c>
      <c r="F412" s="4">
        <f t="shared" si="24"/>
        <v>0.36132726089785294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7">
        <f t="shared" si="26"/>
        <v>42122.208333333328</v>
      </c>
      <c r="T412" s="17">
        <f t="shared" si="27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 s="6">
        <v>7800</v>
      </c>
      <c r="E413" s="6">
        <v>8161</v>
      </c>
      <c r="F413" s="4">
        <f t="shared" si="24"/>
        <v>1.0462820512820512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7">
        <f t="shared" si="26"/>
        <v>42884.208333333328</v>
      </c>
      <c r="T413" s="17">
        <f t="shared" si="27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 s="6">
        <v>2100</v>
      </c>
      <c r="E414" s="6">
        <v>14046</v>
      </c>
      <c r="F414" s="4">
        <f t="shared" si="24"/>
        <v>6.6885714285714286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7">
        <f t="shared" si="26"/>
        <v>41642.25</v>
      </c>
      <c r="T414" s="17">
        <f t="shared" si="27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 s="6">
        <v>189500</v>
      </c>
      <c r="E415" s="6">
        <v>117628</v>
      </c>
      <c r="F415" s="4">
        <f t="shared" si="24"/>
        <v>0.62072823218997364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7">
        <f t="shared" si="26"/>
        <v>43431.25</v>
      </c>
      <c r="T415" s="17">
        <f t="shared" si="27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 s="6">
        <v>188200</v>
      </c>
      <c r="E416" s="6">
        <v>159405</v>
      </c>
      <c r="F416" s="4">
        <f t="shared" si="24"/>
        <v>0.84699787460148779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7">
        <f t="shared" si="26"/>
        <v>40288.208333333336</v>
      </c>
      <c r="T416" s="17">
        <f t="shared" si="27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 s="6">
        <v>113500</v>
      </c>
      <c r="E417" s="6">
        <v>12552</v>
      </c>
      <c r="F417" s="4">
        <f t="shared" si="24"/>
        <v>0.11059030837004405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7">
        <f t="shared" si="26"/>
        <v>40921.25</v>
      </c>
      <c r="T417" s="17">
        <f t="shared" si="27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 s="6">
        <v>134600</v>
      </c>
      <c r="E418" s="6">
        <v>59007</v>
      </c>
      <c r="F418" s="4">
        <f t="shared" si="24"/>
        <v>0.43838781575037145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7">
        <f t="shared" si="26"/>
        <v>40560.25</v>
      </c>
      <c r="T418" s="17">
        <f t="shared" si="27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 s="6">
        <v>1700</v>
      </c>
      <c r="E419" s="6">
        <v>943</v>
      </c>
      <c r="F419" s="4">
        <f t="shared" si="24"/>
        <v>0.55470588235294116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7">
        <f t="shared" si="26"/>
        <v>43407.208333333328</v>
      </c>
      <c r="T419" s="17">
        <f t="shared" si="27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 s="6">
        <v>163700</v>
      </c>
      <c r="E420" s="6">
        <v>93963</v>
      </c>
      <c r="F420" s="4">
        <f t="shared" si="24"/>
        <v>0.57399511301160655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7">
        <f t="shared" si="26"/>
        <v>41035.208333333336</v>
      </c>
      <c r="T420" s="17">
        <f t="shared" si="27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 s="6">
        <v>113800</v>
      </c>
      <c r="E421" s="6">
        <v>140469</v>
      </c>
      <c r="F421" s="4">
        <f t="shared" si="24"/>
        <v>1.2343497363796134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7">
        <f t="shared" si="26"/>
        <v>40899.25</v>
      </c>
      <c r="T421" s="17">
        <f t="shared" si="27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 s="6">
        <v>5000</v>
      </c>
      <c r="E422" s="6">
        <v>6423</v>
      </c>
      <c r="F422" s="4">
        <f t="shared" si="24"/>
        <v>1.2846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7">
        <f t="shared" si="26"/>
        <v>42911.208333333328</v>
      </c>
      <c r="T422" s="17">
        <f t="shared" si="27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 s="6">
        <v>9400</v>
      </c>
      <c r="E423" s="6">
        <v>6015</v>
      </c>
      <c r="F423" s="4">
        <f t="shared" si="24"/>
        <v>0.63989361702127656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7">
        <f t="shared" si="26"/>
        <v>42915.208333333328</v>
      </c>
      <c r="T423" s="17">
        <f t="shared" si="27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 s="6">
        <v>8700</v>
      </c>
      <c r="E424" s="6">
        <v>11075</v>
      </c>
      <c r="F424" s="4">
        <f t="shared" si="24"/>
        <v>1.2729885057471264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7">
        <f t="shared" si="26"/>
        <v>40285.208333333336</v>
      </c>
      <c r="T424" s="17">
        <f t="shared" si="27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 s="6">
        <v>147800</v>
      </c>
      <c r="E425" s="6">
        <v>15723</v>
      </c>
      <c r="F425" s="4">
        <f t="shared" si="24"/>
        <v>0.10638024357239513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7">
        <f t="shared" si="26"/>
        <v>40808.208333333336</v>
      </c>
      <c r="T425" s="17">
        <f t="shared" si="27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 s="6">
        <v>5100</v>
      </c>
      <c r="E426" s="6">
        <v>2064</v>
      </c>
      <c r="F426" s="4">
        <f t="shared" si="24"/>
        <v>0.40470588235294119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7">
        <f t="shared" si="26"/>
        <v>43208.208333333328</v>
      </c>
      <c r="T426" s="17">
        <f t="shared" si="27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 s="6">
        <v>2700</v>
      </c>
      <c r="E427" s="6">
        <v>7767</v>
      </c>
      <c r="F427" s="4">
        <f t="shared" si="24"/>
        <v>2.8766666666666665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7">
        <f t="shared" si="26"/>
        <v>42213.208333333328</v>
      </c>
      <c r="T427" s="17">
        <f t="shared" si="27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 s="6">
        <v>1800</v>
      </c>
      <c r="E428" s="6">
        <v>10313</v>
      </c>
      <c r="F428" s="4">
        <f t="shared" si="24"/>
        <v>5.7294444444444448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7">
        <f t="shared" si="26"/>
        <v>41332.25</v>
      </c>
      <c r="T428" s="17">
        <f t="shared" si="27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 s="6">
        <v>174500</v>
      </c>
      <c r="E429" s="6">
        <v>197018</v>
      </c>
      <c r="F429" s="4">
        <f t="shared" si="24"/>
        <v>1.1290429799426933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7">
        <f t="shared" si="26"/>
        <v>41895.208333333336</v>
      </c>
      <c r="T429" s="17">
        <f t="shared" si="27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 s="6">
        <v>101400</v>
      </c>
      <c r="E430" s="6">
        <v>47037</v>
      </c>
      <c r="F430" s="4">
        <f t="shared" si="24"/>
        <v>0.46387573964497042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7">
        <f t="shared" si="26"/>
        <v>40585.25</v>
      </c>
      <c r="T430" s="17">
        <f t="shared" si="27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 s="6">
        <v>191000</v>
      </c>
      <c r="E431" s="6">
        <v>173191</v>
      </c>
      <c r="F431" s="4">
        <f t="shared" si="24"/>
        <v>0.90675916230366493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7">
        <f t="shared" si="26"/>
        <v>41680.25</v>
      </c>
      <c r="T431" s="17">
        <f t="shared" si="27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 s="6">
        <v>8100</v>
      </c>
      <c r="E432" s="6">
        <v>5487</v>
      </c>
      <c r="F432" s="4">
        <f t="shared" si="24"/>
        <v>0.67740740740740746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7">
        <f t="shared" si="26"/>
        <v>43737.208333333328</v>
      </c>
      <c r="T432" s="17">
        <f t="shared" si="27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 s="6">
        <v>5100</v>
      </c>
      <c r="E433" s="6">
        <v>9817</v>
      </c>
      <c r="F433" s="4">
        <f t="shared" si="24"/>
        <v>1.9249019607843136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7">
        <f t="shared" si="26"/>
        <v>43273.208333333328</v>
      </c>
      <c r="T433" s="17">
        <f t="shared" si="27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 s="6">
        <v>7700</v>
      </c>
      <c r="E434" s="6">
        <v>6369</v>
      </c>
      <c r="F434" s="4">
        <f t="shared" si="24"/>
        <v>0.82714285714285718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7">
        <f t="shared" si="26"/>
        <v>41761.208333333336</v>
      </c>
      <c r="T434" s="17">
        <f t="shared" si="27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 s="6">
        <v>121400</v>
      </c>
      <c r="E435" s="6">
        <v>65755</v>
      </c>
      <c r="F435" s="4">
        <f t="shared" si="24"/>
        <v>0.54163920922570019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7">
        <f t="shared" si="26"/>
        <v>41603.25</v>
      </c>
      <c r="T435" s="17">
        <f t="shared" si="27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 s="6">
        <v>5400</v>
      </c>
      <c r="E436" s="6">
        <v>903</v>
      </c>
      <c r="F436" s="4">
        <f t="shared" si="24"/>
        <v>0.16722222222222222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7">
        <f t="shared" si="26"/>
        <v>42705.25</v>
      </c>
      <c r="T436" s="17">
        <f t="shared" si="27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 s="6">
        <v>152400</v>
      </c>
      <c r="E437" s="6">
        <v>178120</v>
      </c>
      <c r="F437" s="4">
        <f t="shared" si="24"/>
        <v>1.168766404199475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7">
        <f t="shared" si="26"/>
        <v>41988.25</v>
      </c>
      <c r="T437" s="17">
        <f t="shared" si="27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 s="6">
        <v>1300</v>
      </c>
      <c r="E438" s="6">
        <v>13678</v>
      </c>
      <c r="F438" s="4">
        <f t="shared" si="24"/>
        <v>10.521538461538462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7">
        <f t="shared" si="26"/>
        <v>43575.208333333328</v>
      </c>
      <c r="T438" s="17">
        <f t="shared" si="27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 s="6">
        <v>8100</v>
      </c>
      <c r="E439" s="6">
        <v>9969</v>
      </c>
      <c r="F439" s="4">
        <f t="shared" si="24"/>
        <v>1.2307407407407407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7">
        <f t="shared" si="26"/>
        <v>42260.208333333328</v>
      </c>
      <c r="T439" s="17">
        <f t="shared" si="27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 s="6">
        <v>8300</v>
      </c>
      <c r="E440" s="6">
        <v>14827</v>
      </c>
      <c r="F440" s="4">
        <f t="shared" si="24"/>
        <v>1.7863855421686747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7">
        <f t="shared" si="26"/>
        <v>41337.25</v>
      </c>
      <c r="T440" s="17">
        <f t="shared" si="27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 s="6">
        <v>28400</v>
      </c>
      <c r="E441" s="6">
        <v>100900</v>
      </c>
      <c r="F441" s="4">
        <f t="shared" si="24"/>
        <v>3.5528169014084505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7">
        <f t="shared" si="26"/>
        <v>42680.208333333328</v>
      </c>
      <c r="T441" s="17">
        <f t="shared" si="27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 s="6">
        <v>102500</v>
      </c>
      <c r="E442" s="6">
        <v>165954</v>
      </c>
      <c r="F442" s="4">
        <f t="shared" si="24"/>
        <v>1.6190634146341463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7">
        <f t="shared" si="26"/>
        <v>42916.208333333328</v>
      </c>
      <c r="T442" s="17">
        <f t="shared" si="27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 s="6">
        <v>7000</v>
      </c>
      <c r="E443" s="6">
        <v>1744</v>
      </c>
      <c r="F443" s="4">
        <f t="shared" si="24"/>
        <v>0.24914285714285714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7">
        <f t="shared" si="26"/>
        <v>41025.208333333336</v>
      </c>
      <c r="T443" s="17">
        <f t="shared" si="27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 s="6">
        <v>5400</v>
      </c>
      <c r="E444" s="6">
        <v>10731</v>
      </c>
      <c r="F444" s="4">
        <f t="shared" si="24"/>
        <v>1.9872222222222222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7">
        <f t="shared" si="26"/>
        <v>42980.208333333328</v>
      </c>
      <c r="T444" s="17">
        <f t="shared" si="27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 s="6">
        <v>9300</v>
      </c>
      <c r="E445" s="6">
        <v>3232</v>
      </c>
      <c r="F445" s="4">
        <f t="shared" si="24"/>
        <v>0.34752688172043011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7">
        <f t="shared" si="26"/>
        <v>40451.208333333336</v>
      </c>
      <c r="T445" s="17">
        <f t="shared" si="27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 s="6">
        <v>6200</v>
      </c>
      <c r="E446" s="6">
        <v>10938</v>
      </c>
      <c r="F446" s="4">
        <f t="shared" si="24"/>
        <v>1.7641935483870967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7">
        <f t="shared" si="26"/>
        <v>40748.208333333336</v>
      </c>
      <c r="T446" s="17">
        <f t="shared" si="27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 s="6">
        <v>2100</v>
      </c>
      <c r="E447" s="6">
        <v>10739</v>
      </c>
      <c r="F447" s="4">
        <f t="shared" si="24"/>
        <v>5.1138095238095236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7">
        <f t="shared" si="26"/>
        <v>40515.25</v>
      </c>
      <c r="T447" s="17">
        <f t="shared" si="27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 s="6">
        <v>6800</v>
      </c>
      <c r="E448" s="6">
        <v>5579</v>
      </c>
      <c r="F448" s="4">
        <f t="shared" si="24"/>
        <v>0.82044117647058823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7">
        <f t="shared" si="26"/>
        <v>41261.25</v>
      </c>
      <c r="T448" s="17">
        <f t="shared" si="27"/>
        <v>41263.25</v>
      </c>
    </row>
    <row r="449" spans="1:20" x14ac:dyDescent="0.35">
      <c r="A449">
        <v>447</v>
      </c>
      <c r="B449" t="s">
        <v>942</v>
      </c>
      <c r="C449" s="3" t="s">
        <v>943</v>
      </c>
      <c r="D449" s="6">
        <v>155200</v>
      </c>
      <c r="E449" s="6">
        <v>37754</v>
      </c>
      <c r="F449" s="4">
        <f t="shared" si="24"/>
        <v>0.24326030927835052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7">
        <f t="shared" si="26"/>
        <v>43088.25</v>
      </c>
      <c r="T449" s="17">
        <f t="shared" si="27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 s="6">
        <v>89900</v>
      </c>
      <c r="E450" s="6">
        <v>45384</v>
      </c>
      <c r="F450" s="4">
        <f t="shared" ref="F450:F513" si="28">IFERROR(E450/D450,0)</f>
        <v>0.50482758620689661</v>
      </c>
      <c r="G450" t="s">
        <v>14</v>
      </c>
      <c r="H450">
        <v>605</v>
      </c>
      <c r="I450" s="7">
        <f t="shared" ref="I450:I513" si="29">IFERROR(E450/H450,0)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7">
        <f t="shared" ref="S450:S513" si="30">(((L450/60)/60)/24)+DATE(1970,1,1)</f>
        <v>41378.208333333336</v>
      </c>
      <c r="T450" s="17">
        <f t="shared" ref="T450:T513" si="31">(((M450/60)/60)/24)+DATE(1970,1,1)</f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 s="6">
        <v>900</v>
      </c>
      <c r="E451" s="6">
        <v>8703</v>
      </c>
      <c r="F451" s="4">
        <f t="shared" si="28"/>
        <v>9.67</v>
      </c>
      <c r="G451" t="s">
        <v>20</v>
      </c>
      <c r="H451">
        <v>86</v>
      </c>
      <c r="I451" s="7">
        <f t="shared" si="29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7">
        <f t="shared" si="30"/>
        <v>43530.25</v>
      </c>
      <c r="T451" s="17">
        <f t="shared" si="31"/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 s="6">
        <v>100</v>
      </c>
      <c r="E452" s="6">
        <v>4</v>
      </c>
      <c r="F452" s="4">
        <f t="shared" si="28"/>
        <v>0.04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7">
        <f t="shared" si="30"/>
        <v>43394.208333333328</v>
      </c>
      <c r="T452" s="17">
        <f t="shared" si="31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 s="6">
        <v>148400</v>
      </c>
      <c r="E453" s="6">
        <v>182302</v>
      </c>
      <c r="F453" s="4">
        <f t="shared" si="28"/>
        <v>1.2284501347708894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7">
        <f t="shared" si="30"/>
        <v>42935.208333333328</v>
      </c>
      <c r="T453" s="17">
        <f t="shared" si="31"/>
        <v>42966.208333333328</v>
      </c>
    </row>
    <row r="454" spans="1:20" x14ac:dyDescent="0.35">
      <c r="A454">
        <v>452</v>
      </c>
      <c r="B454" t="s">
        <v>952</v>
      </c>
      <c r="C454" s="3" t="s">
        <v>953</v>
      </c>
      <c r="D454" s="6">
        <v>4800</v>
      </c>
      <c r="E454" s="6">
        <v>3045</v>
      </c>
      <c r="F454" s="4">
        <f t="shared" si="28"/>
        <v>0.63437500000000002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7">
        <f t="shared" si="30"/>
        <v>40365.208333333336</v>
      </c>
      <c r="T454" s="17">
        <f t="shared" si="31"/>
        <v>40366.208333333336</v>
      </c>
    </row>
    <row r="455" spans="1:20" x14ac:dyDescent="0.35">
      <c r="A455">
        <v>453</v>
      </c>
      <c r="B455" t="s">
        <v>954</v>
      </c>
      <c r="C455" s="3" t="s">
        <v>955</v>
      </c>
      <c r="D455" s="6">
        <v>182400</v>
      </c>
      <c r="E455" s="6">
        <v>102749</v>
      </c>
      <c r="F455" s="4">
        <f t="shared" si="28"/>
        <v>0.56331688596491225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7">
        <f t="shared" si="30"/>
        <v>42705.25</v>
      </c>
      <c r="T455" s="17">
        <f t="shared" si="31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 s="6">
        <v>4000</v>
      </c>
      <c r="E456" s="6">
        <v>1763</v>
      </c>
      <c r="F456" s="4">
        <f t="shared" si="28"/>
        <v>0.44074999999999998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7">
        <f t="shared" si="30"/>
        <v>41568.208333333336</v>
      </c>
      <c r="T456" s="17">
        <f t="shared" si="31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 s="6">
        <v>116500</v>
      </c>
      <c r="E457" s="6">
        <v>137904</v>
      </c>
      <c r="F457" s="4">
        <f t="shared" si="28"/>
        <v>1.1837253218884121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7">
        <f t="shared" si="30"/>
        <v>40809.208333333336</v>
      </c>
      <c r="T457" s="17">
        <f t="shared" si="31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 s="6">
        <v>146400</v>
      </c>
      <c r="E458" s="6">
        <v>152438</v>
      </c>
      <c r="F458" s="4">
        <f t="shared" si="28"/>
        <v>1.041243169398907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7">
        <f t="shared" si="30"/>
        <v>43141.25</v>
      </c>
      <c r="T458" s="17">
        <f t="shared" si="31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 s="6">
        <v>5000</v>
      </c>
      <c r="E459" s="6">
        <v>1332</v>
      </c>
      <c r="F459" s="4">
        <f t="shared" si="28"/>
        <v>0.26640000000000003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7">
        <f t="shared" si="30"/>
        <v>42657.208333333328</v>
      </c>
      <c r="T459" s="17">
        <f t="shared" si="31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 s="6">
        <v>33800</v>
      </c>
      <c r="E460" s="6">
        <v>118706</v>
      </c>
      <c r="F460" s="4">
        <f t="shared" si="28"/>
        <v>3.5120118343195266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7">
        <f t="shared" si="30"/>
        <v>40265.208333333336</v>
      </c>
      <c r="T460" s="17">
        <f t="shared" si="31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 s="6">
        <v>6300</v>
      </c>
      <c r="E461" s="6">
        <v>5674</v>
      </c>
      <c r="F461" s="4">
        <f t="shared" si="28"/>
        <v>0.90063492063492068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7">
        <f t="shared" si="30"/>
        <v>42001.25</v>
      </c>
      <c r="T461" s="17">
        <f t="shared" si="31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 s="6">
        <v>2400</v>
      </c>
      <c r="E462" s="6">
        <v>4119</v>
      </c>
      <c r="F462" s="4">
        <f t="shared" si="28"/>
        <v>1.7162500000000001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7">
        <f t="shared" si="30"/>
        <v>40399.208333333336</v>
      </c>
      <c r="T462" s="17">
        <f t="shared" si="31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 s="6">
        <v>98800</v>
      </c>
      <c r="E463" s="6">
        <v>139354</v>
      </c>
      <c r="F463" s="4">
        <f t="shared" si="28"/>
        <v>1.4104655870445344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7">
        <f t="shared" si="30"/>
        <v>41757.208333333336</v>
      </c>
      <c r="T463" s="17">
        <f t="shared" si="31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 s="6">
        <v>188800</v>
      </c>
      <c r="E464" s="6">
        <v>57734</v>
      </c>
      <c r="F464" s="4">
        <f t="shared" si="28"/>
        <v>0.30579449152542371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7">
        <f t="shared" si="30"/>
        <v>41304.25</v>
      </c>
      <c r="T464" s="17">
        <f t="shared" si="31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 s="6">
        <v>134300</v>
      </c>
      <c r="E465" s="6">
        <v>145265</v>
      </c>
      <c r="F465" s="4">
        <f t="shared" si="28"/>
        <v>1.0816455696202532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7">
        <f t="shared" si="30"/>
        <v>41639.25</v>
      </c>
      <c r="T465" s="17">
        <f t="shared" si="31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 s="6">
        <v>71200</v>
      </c>
      <c r="E466" s="6">
        <v>95020</v>
      </c>
      <c r="F466" s="4">
        <f t="shared" si="28"/>
        <v>1.3345505617977529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7">
        <f t="shared" si="30"/>
        <v>43142.25</v>
      </c>
      <c r="T466" s="17">
        <f t="shared" si="31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 s="6">
        <v>4700</v>
      </c>
      <c r="E467" s="6">
        <v>8829</v>
      </c>
      <c r="F467" s="4">
        <f t="shared" si="28"/>
        <v>1.8785106382978722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7">
        <f t="shared" si="30"/>
        <v>43127.25</v>
      </c>
      <c r="T467" s="17">
        <f t="shared" si="31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 s="6">
        <v>1200</v>
      </c>
      <c r="E468" s="6">
        <v>3984</v>
      </c>
      <c r="F468" s="4">
        <f t="shared" si="28"/>
        <v>3.32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7">
        <f t="shared" si="30"/>
        <v>41409.208333333336</v>
      </c>
      <c r="T468" s="17">
        <f t="shared" si="31"/>
        <v>41432.208333333336</v>
      </c>
    </row>
    <row r="469" spans="1:20" x14ac:dyDescent="0.35">
      <c r="A469">
        <v>467</v>
      </c>
      <c r="B469" t="s">
        <v>982</v>
      </c>
      <c r="C469" s="3" t="s">
        <v>983</v>
      </c>
      <c r="D469" s="6">
        <v>1400</v>
      </c>
      <c r="E469" s="6">
        <v>8053</v>
      </c>
      <c r="F469" s="4">
        <f t="shared" si="28"/>
        <v>5.7521428571428572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7">
        <f t="shared" si="30"/>
        <v>42331.25</v>
      </c>
      <c r="T469" s="17">
        <f t="shared" si="31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 s="6">
        <v>4000</v>
      </c>
      <c r="E470" s="6">
        <v>1620</v>
      </c>
      <c r="F470" s="4">
        <f t="shared" si="28"/>
        <v>0.40500000000000003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7">
        <f t="shared" si="30"/>
        <v>43569.208333333328</v>
      </c>
      <c r="T470" s="17">
        <f t="shared" si="31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 s="6">
        <v>5600</v>
      </c>
      <c r="E471" s="6">
        <v>10328</v>
      </c>
      <c r="F471" s="4">
        <f t="shared" si="28"/>
        <v>1.8442857142857143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7">
        <f t="shared" si="30"/>
        <v>42142.208333333328</v>
      </c>
      <c r="T471" s="17">
        <f t="shared" si="31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 s="6">
        <v>3600</v>
      </c>
      <c r="E472" s="6">
        <v>10289</v>
      </c>
      <c r="F472" s="4">
        <f t="shared" si="28"/>
        <v>2.8580555555555556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7">
        <f t="shared" si="30"/>
        <v>42716.25</v>
      </c>
      <c r="T472" s="17">
        <f t="shared" si="31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 s="6">
        <v>3100</v>
      </c>
      <c r="E473" s="6">
        <v>9889</v>
      </c>
      <c r="F473" s="4">
        <f t="shared" si="28"/>
        <v>3.19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7">
        <f t="shared" si="30"/>
        <v>41031.208333333336</v>
      </c>
      <c r="T473" s="17">
        <f t="shared" si="31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 s="6">
        <v>153800</v>
      </c>
      <c r="E474" s="6">
        <v>60342</v>
      </c>
      <c r="F474" s="4">
        <f t="shared" si="28"/>
        <v>0.39234070221066319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7">
        <f t="shared" si="30"/>
        <v>43535.208333333328</v>
      </c>
      <c r="T474" s="17">
        <f t="shared" si="31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 s="6">
        <v>5000</v>
      </c>
      <c r="E475" s="6">
        <v>8907</v>
      </c>
      <c r="F475" s="4">
        <f t="shared" si="28"/>
        <v>1.7814000000000001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7">
        <f t="shared" si="30"/>
        <v>43277.208333333328</v>
      </c>
      <c r="T475" s="17">
        <f t="shared" si="31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 s="6">
        <v>4000</v>
      </c>
      <c r="E476" s="6">
        <v>14606</v>
      </c>
      <c r="F476" s="4">
        <f t="shared" si="28"/>
        <v>3.6515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7">
        <f t="shared" si="30"/>
        <v>41989.25</v>
      </c>
      <c r="T476" s="17">
        <f t="shared" si="31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 s="6">
        <v>7400</v>
      </c>
      <c r="E477" s="6">
        <v>8432</v>
      </c>
      <c r="F477" s="4">
        <f t="shared" si="28"/>
        <v>1.1394594594594594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7">
        <f t="shared" si="30"/>
        <v>41450.208333333336</v>
      </c>
      <c r="T477" s="17">
        <f t="shared" si="31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 s="6">
        <v>191500</v>
      </c>
      <c r="E478" s="6">
        <v>57122</v>
      </c>
      <c r="F478" s="4">
        <f t="shared" si="28"/>
        <v>0.29828720626631855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7">
        <f t="shared" si="30"/>
        <v>43322.208333333328</v>
      </c>
      <c r="T478" s="17">
        <f t="shared" si="31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 s="6">
        <v>8500</v>
      </c>
      <c r="E479" s="6">
        <v>4613</v>
      </c>
      <c r="F479" s="4">
        <f t="shared" si="28"/>
        <v>0.54270588235294115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7">
        <f t="shared" si="30"/>
        <v>40720.208333333336</v>
      </c>
      <c r="T479" s="17">
        <f t="shared" si="31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 s="6">
        <v>68800</v>
      </c>
      <c r="E480" s="6">
        <v>162603</v>
      </c>
      <c r="F480" s="4">
        <f t="shared" si="28"/>
        <v>2.3634156976744185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7">
        <f t="shared" si="30"/>
        <v>42072.208333333328</v>
      </c>
      <c r="T480" s="17">
        <f t="shared" si="31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 s="6">
        <v>2400</v>
      </c>
      <c r="E481" s="6">
        <v>12310</v>
      </c>
      <c r="F481" s="4">
        <f t="shared" si="28"/>
        <v>5.1291666666666664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7">
        <f t="shared" si="30"/>
        <v>42945.208333333328</v>
      </c>
      <c r="T481" s="17">
        <f t="shared" si="31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 s="6">
        <v>8600</v>
      </c>
      <c r="E482" s="6">
        <v>8656</v>
      </c>
      <c r="F482" s="4">
        <f t="shared" si="28"/>
        <v>1.0065116279069768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7">
        <f t="shared" si="30"/>
        <v>40248.25</v>
      </c>
      <c r="T482" s="17">
        <f t="shared" si="31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 s="6">
        <v>196600</v>
      </c>
      <c r="E483" s="6">
        <v>159931</v>
      </c>
      <c r="F483" s="4">
        <f t="shared" si="28"/>
        <v>0.81348423194303154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7">
        <f t="shared" si="30"/>
        <v>41913.208333333336</v>
      </c>
      <c r="T483" s="17">
        <f t="shared" si="31"/>
        <v>41955.25</v>
      </c>
    </row>
    <row r="484" spans="1:20" x14ac:dyDescent="0.35">
      <c r="A484">
        <v>482</v>
      </c>
      <c r="B484" t="s">
        <v>1011</v>
      </c>
      <c r="C484" s="3" t="s">
        <v>1012</v>
      </c>
      <c r="D484" s="6">
        <v>4200</v>
      </c>
      <c r="E484" s="6">
        <v>689</v>
      </c>
      <c r="F484" s="4">
        <f t="shared" si="28"/>
        <v>0.16404761904761905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7">
        <f t="shared" si="30"/>
        <v>40963.25</v>
      </c>
      <c r="T484" s="17">
        <f t="shared" si="31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 s="6">
        <v>91400</v>
      </c>
      <c r="E485" s="6">
        <v>48236</v>
      </c>
      <c r="F485" s="4">
        <f t="shared" si="28"/>
        <v>0.52774617067833696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7">
        <f t="shared" si="30"/>
        <v>43811.25</v>
      </c>
      <c r="T485" s="17">
        <f t="shared" si="31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 s="6">
        <v>29600</v>
      </c>
      <c r="E486" s="6">
        <v>77021</v>
      </c>
      <c r="F486" s="4">
        <f t="shared" si="28"/>
        <v>2.6020608108108108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7">
        <f t="shared" si="30"/>
        <v>41855.208333333336</v>
      </c>
      <c r="T486" s="17">
        <f t="shared" si="31"/>
        <v>41904.208333333336</v>
      </c>
    </row>
    <row r="487" spans="1:20" x14ac:dyDescent="0.35">
      <c r="A487">
        <v>485</v>
      </c>
      <c r="B487" t="s">
        <v>1017</v>
      </c>
      <c r="C487" s="3" t="s">
        <v>1018</v>
      </c>
      <c r="D487" s="6">
        <v>90600</v>
      </c>
      <c r="E487" s="6">
        <v>27844</v>
      </c>
      <c r="F487" s="4">
        <f t="shared" si="28"/>
        <v>0.30732891832229581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7">
        <f t="shared" si="30"/>
        <v>43626.208333333328</v>
      </c>
      <c r="T487" s="17">
        <f t="shared" si="31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 s="6">
        <v>5200</v>
      </c>
      <c r="E488" s="6">
        <v>702</v>
      </c>
      <c r="F488" s="4">
        <f t="shared" si="28"/>
        <v>0.13500000000000001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7">
        <f t="shared" si="30"/>
        <v>43168.25</v>
      </c>
      <c r="T488" s="17">
        <f t="shared" si="31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 s="6">
        <v>110300</v>
      </c>
      <c r="E489" s="6">
        <v>197024</v>
      </c>
      <c r="F489" s="4">
        <f t="shared" si="28"/>
        <v>1.7862556663644606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7">
        <f t="shared" si="30"/>
        <v>42845.208333333328</v>
      </c>
      <c r="T489" s="17">
        <f t="shared" si="31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 s="6">
        <v>5300</v>
      </c>
      <c r="E490" s="6">
        <v>11663</v>
      </c>
      <c r="F490" s="4">
        <f t="shared" si="28"/>
        <v>2.2005660377358489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7">
        <f t="shared" si="30"/>
        <v>42403.25</v>
      </c>
      <c r="T490" s="17">
        <f t="shared" si="31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 s="6">
        <v>9200</v>
      </c>
      <c r="E491" s="6">
        <v>9339</v>
      </c>
      <c r="F491" s="4">
        <f t="shared" si="28"/>
        <v>1.015108695652174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7">
        <f t="shared" si="30"/>
        <v>40406.208333333336</v>
      </c>
      <c r="T491" s="17">
        <f t="shared" si="31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 s="6">
        <v>2400</v>
      </c>
      <c r="E492" s="6">
        <v>4596</v>
      </c>
      <c r="F492" s="4">
        <f t="shared" si="28"/>
        <v>1.915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7">
        <f t="shared" si="30"/>
        <v>43786.25</v>
      </c>
      <c r="T492" s="17">
        <f t="shared" si="31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 s="6">
        <v>56800</v>
      </c>
      <c r="E493" s="6">
        <v>173437</v>
      </c>
      <c r="F493" s="4">
        <f t="shared" si="28"/>
        <v>3.0534683098591549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7">
        <f t="shared" si="30"/>
        <v>41456.208333333336</v>
      </c>
      <c r="T493" s="17">
        <f t="shared" si="31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 s="6">
        <v>191000</v>
      </c>
      <c r="E494" s="6">
        <v>45831</v>
      </c>
      <c r="F494" s="4">
        <f t="shared" si="28"/>
        <v>0.23995287958115183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7">
        <f t="shared" si="30"/>
        <v>40336.208333333336</v>
      </c>
      <c r="T494" s="17">
        <f t="shared" si="31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 s="6">
        <v>900</v>
      </c>
      <c r="E495" s="6">
        <v>6514</v>
      </c>
      <c r="F495" s="4">
        <f t="shared" si="28"/>
        <v>7.2377777777777776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7">
        <f t="shared" si="30"/>
        <v>43645.208333333328</v>
      </c>
      <c r="T495" s="17">
        <f t="shared" si="31"/>
        <v>43658.208333333328</v>
      </c>
    </row>
    <row r="496" spans="1:20" x14ac:dyDescent="0.35">
      <c r="A496">
        <v>494</v>
      </c>
      <c r="B496" t="s">
        <v>1036</v>
      </c>
      <c r="C496" s="3" t="s">
        <v>1037</v>
      </c>
      <c r="D496" s="6">
        <v>2500</v>
      </c>
      <c r="E496" s="6">
        <v>13684</v>
      </c>
      <c r="F496" s="4">
        <f t="shared" si="28"/>
        <v>5.4736000000000002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7">
        <f t="shared" si="30"/>
        <v>40990.208333333336</v>
      </c>
      <c r="T496" s="17">
        <f t="shared" si="31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 s="6">
        <v>3200</v>
      </c>
      <c r="E497" s="6">
        <v>13264</v>
      </c>
      <c r="F497" s="4">
        <f t="shared" si="28"/>
        <v>4.1449999999999996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7">
        <f t="shared" si="30"/>
        <v>41800.208333333336</v>
      </c>
      <c r="T497" s="17">
        <f t="shared" si="31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 s="6">
        <v>183800</v>
      </c>
      <c r="E498" s="6">
        <v>1667</v>
      </c>
      <c r="F498" s="4">
        <f t="shared" si="28"/>
        <v>9.0696409140369975E-3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7">
        <f t="shared" si="30"/>
        <v>42876.208333333328</v>
      </c>
      <c r="T498" s="17">
        <f t="shared" si="31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 s="6">
        <v>9800</v>
      </c>
      <c r="E499" s="6">
        <v>3349</v>
      </c>
      <c r="F499" s="4">
        <f t="shared" si="28"/>
        <v>0.34173469387755101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7">
        <f t="shared" si="30"/>
        <v>42724.25</v>
      </c>
      <c r="T499" s="17">
        <f t="shared" si="31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 s="6">
        <v>193400</v>
      </c>
      <c r="E500" s="6">
        <v>46317</v>
      </c>
      <c r="F500" s="4">
        <f t="shared" si="28"/>
        <v>0.239488107549121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7">
        <f t="shared" si="30"/>
        <v>42005.25</v>
      </c>
      <c r="T500" s="17">
        <f t="shared" si="31"/>
        <v>42007.25</v>
      </c>
    </row>
    <row r="501" spans="1:20" x14ac:dyDescent="0.35">
      <c r="A501">
        <v>499</v>
      </c>
      <c r="B501" t="s">
        <v>1046</v>
      </c>
      <c r="C501" s="3" t="s">
        <v>1047</v>
      </c>
      <c r="D501" s="6">
        <v>163800</v>
      </c>
      <c r="E501" s="6">
        <v>78743</v>
      </c>
      <c r="F501" s="4">
        <f t="shared" si="28"/>
        <v>0.48072649572649573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7">
        <f t="shared" si="30"/>
        <v>42444.208333333328</v>
      </c>
      <c r="T501" s="17">
        <f t="shared" si="31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 s="6">
        <v>100</v>
      </c>
      <c r="E502" s="6">
        <v>0</v>
      </c>
      <c r="F502" s="4">
        <f t="shared" si="28"/>
        <v>0</v>
      </c>
      <c r="G502" t="s">
        <v>14</v>
      </c>
      <c r="H502">
        <v>0</v>
      </c>
      <c r="I502" s="7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7">
        <f t="shared" si="30"/>
        <v>41395.208333333336</v>
      </c>
      <c r="T502" s="17">
        <f t="shared" si="31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 s="6">
        <v>153600</v>
      </c>
      <c r="E503" s="6">
        <v>107743</v>
      </c>
      <c r="F503" s="4">
        <f t="shared" si="28"/>
        <v>0.70145182291666663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7">
        <f t="shared" si="30"/>
        <v>41345.208333333336</v>
      </c>
      <c r="T503" s="17">
        <f t="shared" si="31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 s="6">
        <v>1300</v>
      </c>
      <c r="E504" s="6">
        <v>6889</v>
      </c>
      <c r="F504" s="4">
        <f t="shared" si="28"/>
        <v>5.2992307692307694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7">
        <f t="shared" si="30"/>
        <v>41117.208333333336</v>
      </c>
      <c r="T504" s="17">
        <f t="shared" si="31"/>
        <v>41146.208333333336</v>
      </c>
    </row>
    <row r="505" spans="1:20" x14ac:dyDescent="0.35">
      <c r="A505">
        <v>503</v>
      </c>
      <c r="B505" t="s">
        <v>1053</v>
      </c>
      <c r="C505" s="3" t="s">
        <v>1054</v>
      </c>
      <c r="D505" s="6">
        <v>25500</v>
      </c>
      <c r="E505" s="6">
        <v>45983</v>
      </c>
      <c r="F505" s="4">
        <f t="shared" si="28"/>
        <v>1.8032549019607844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7">
        <f t="shared" si="30"/>
        <v>42186.208333333328</v>
      </c>
      <c r="T505" s="17">
        <f t="shared" si="31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 s="6">
        <v>7500</v>
      </c>
      <c r="E506" s="6">
        <v>6924</v>
      </c>
      <c r="F506" s="4">
        <f t="shared" si="28"/>
        <v>0.92320000000000002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7">
        <f t="shared" si="30"/>
        <v>42142.208333333328</v>
      </c>
      <c r="T506" s="17">
        <f t="shared" si="31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 s="6">
        <v>89900</v>
      </c>
      <c r="E507" s="6">
        <v>12497</v>
      </c>
      <c r="F507" s="4">
        <f t="shared" si="28"/>
        <v>0.13901001112347053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7">
        <f t="shared" si="30"/>
        <v>41341.25</v>
      </c>
      <c r="T507" s="17">
        <f t="shared" si="31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 s="6">
        <v>18000</v>
      </c>
      <c r="E508" s="6">
        <v>166874</v>
      </c>
      <c r="F508" s="4">
        <f t="shared" si="28"/>
        <v>9.2707777777777771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7">
        <f t="shared" si="30"/>
        <v>43062.25</v>
      </c>
      <c r="T508" s="17">
        <f t="shared" si="31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 s="6">
        <v>2100</v>
      </c>
      <c r="E509" s="6">
        <v>837</v>
      </c>
      <c r="F509" s="4">
        <f t="shared" si="28"/>
        <v>0.39857142857142858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7">
        <f t="shared" si="30"/>
        <v>41373.208333333336</v>
      </c>
      <c r="T509" s="17">
        <f t="shared" si="31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 s="6">
        <v>172700</v>
      </c>
      <c r="E510" s="6">
        <v>193820</v>
      </c>
      <c r="F510" s="4">
        <f t="shared" si="28"/>
        <v>1.1222929936305732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7">
        <f t="shared" si="30"/>
        <v>43310.208333333328</v>
      </c>
      <c r="T510" s="17">
        <f t="shared" si="31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 s="6">
        <v>168500</v>
      </c>
      <c r="E511" s="6">
        <v>119510</v>
      </c>
      <c r="F511" s="4">
        <f t="shared" si="28"/>
        <v>0.70925816023738875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7">
        <f t="shared" si="30"/>
        <v>41034.208333333336</v>
      </c>
      <c r="T511" s="17">
        <f t="shared" si="31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 s="6">
        <v>7800</v>
      </c>
      <c r="E512" s="6">
        <v>9289</v>
      </c>
      <c r="F512" s="4">
        <f t="shared" si="28"/>
        <v>1.1908974358974358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7">
        <f t="shared" si="30"/>
        <v>43251.208333333328</v>
      </c>
      <c r="T512" s="17">
        <f t="shared" si="31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 s="6">
        <v>147800</v>
      </c>
      <c r="E513" s="6">
        <v>35498</v>
      </c>
      <c r="F513" s="4">
        <f t="shared" si="28"/>
        <v>0.24017591339648173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7">
        <f t="shared" si="30"/>
        <v>43671.208333333328</v>
      </c>
      <c r="T513" s="17">
        <f t="shared" si="31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 s="6">
        <v>9100</v>
      </c>
      <c r="E514" s="6">
        <v>12678</v>
      </c>
      <c r="F514" s="4">
        <f t="shared" ref="F514:F577" si="32">IFERROR(E514/D514,0)</f>
        <v>1.3931868131868133</v>
      </c>
      <c r="G514" t="s">
        <v>20</v>
      </c>
      <c r="H514">
        <v>239</v>
      </c>
      <c r="I514" s="7">
        <f t="shared" ref="I514:I577" si="33">IFERROR(E514/H514,0)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7">
        <f t="shared" ref="S514:S577" si="34">(((L514/60)/60)/24)+DATE(1970,1,1)</f>
        <v>41825.208333333336</v>
      </c>
      <c r="T514" s="17">
        <f t="shared" ref="T514:T577" si="35">(((M514/60)/60)/24)+DATE(1970,1,1)</f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 s="6">
        <v>8300</v>
      </c>
      <c r="E515" s="6">
        <v>3260</v>
      </c>
      <c r="F515" s="4">
        <f t="shared" si="32"/>
        <v>0.39277108433734942</v>
      </c>
      <c r="G515" t="s">
        <v>74</v>
      </c>
      <c r="H515">
        <v>35</v>
      </c>
      <c r="I515" s="7">
        <f t="shared" si="33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7">
        <f t="shared" si="34"/>
        <v>40430.208333333336</v>
      </c>
      <c r="T515" s="17">
        <f t="shared" si="35"/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 s="6">
        <v>138700</v>
      </c>
      <c r="E516" s="6">
        <v>31123</v>
      </c>
      <c r="F516" s="4">
        <f t="shared" si="32"/>
        <v>0.22439077144917088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7">
        <f t="shared" si="34"/>
        <v>41614.25</v>
      </c>
      <c r="T516" s="17">
        <f t="shared" si="35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 s="6">
        <v>8600</v>
      </c>
      <c r="E517" s="6">
        <v>4797</v>
      </c>
      <c r="F517" s="4">
        <f t="shared" si="32"/>
        <v>0.55779069767441858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7">
        <f t="shared" si="34"/>
        <v>40900.25</v>
      </c>
      <c r="T517" s="17">
        <f t="shared" si="35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 s="6">
        <v>125400</v>
      </c>
      <c r="E518" s="6">
        <v>53324</v>
      </c>
      <c r="F518" s="4">
        <f t="shared" si="32"/>
        <v>0.42523125996810207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7">
        <f t="shared" si="34"/>
        <v>40396.208333333336</v>
      </c>
      <c r="T518" s="17">
        <f t="shared" si="35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 s="6">
        <v>5900</v>
      </c>
      <c r="E519" s="6">
        <v>6608</v>
      </c>
      <c r="F519" s="4">
        <f t="shared" si="32"/>
        <v>1.1200000000000001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7">
        <f t="shared" si="34"/>
        <v>42860.208333333328</v>
      </c>
      <c r="T519" s="17">
        <f t="shared" si="35"/>
        <v>42865.208333333328</v>
      </c>
    </row>
    <row r="520" spans="1:20" x14ac:dyDescent="0.35">
      <c r="A520">
        <v>518</v>
      </c>
      <c r="B520" t="s">
        <v>1082</v>
      </c>
      <c r="C520" s="3" t="s">
        <v>1083</v>
      </c>
      <c r="D520" s="6">
        <v>8800</v>
      </c>
      <c r="E520" s="6">
        <v>622</v>
      </c>
      <c r="F520" s="4">
        <f t="shared" si="32"/>
        <v>7.0681818181818179E-2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7">
        <f t="shared" si="34"/>
        <v>43154.25</v>
      </c>
      <c r="T520" s="17">
        <f t="shared" si="35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 s="6">
        <v>177700</v>
      </c>
      <c r="E521" s="6">
        <v>180802</v>
      </c>
      <c r="F521" s="4">
        <f t="shared" si="32"/>
        <v>1.0174563871693867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7">
        <f t="shared" si="34"/>
        <v>42012.25</v>
      </c>
      <c r="T521" s="17">
        <f t="shared" si="35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 s="6">
        <v>800</v>
      </c>
      <c r="E522" s="6">
        <v>3406</v>
      </c>
      <c r="F522" s="4">
        <f t="shared" si="32"/>
        <v>4.2575000000000003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7">
        <f t="shared" si="34"/>
        <v>43574.208333333328</v>
      </c>
      <c r="T522" s="17">
        <f t="shared" si="35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 s="6">
        <v>7600</v>
      </c>
      <c r="E523" s="6">
        <v>11061</v>
      </c>
      <c r="F523" s="4">
        <f t="shared" si="32"/>
        <v>1.4553947368421052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7">
        <f t="shared" si="34"/>
        <v>42605.208333333328</v>
      </c>
      <c r="T523" s="17">
        <f t="shared" si="35"/>
        <v>42611.208333333328</v>
      </c>
    </row>
    <row r="524" spans="1:20" x14ac:dyDescent="0.35">
      <c r="A524">
        <v>522</v>
      </c>
      <c r="B524" t="s">
        <v>1089</v>
      </c>
      <c r="C524" s="3" t="s">
        <v>1090</v>
      </c>
      <c r="D524" s="6">
        <v>50500</v>
      </c>
      <c r="E524" s="6">
        <v>16389</v>
      </c>
      <c r="F524" s="4">
        <f t="shared" si="32"/>
        <v>0.32453465346534655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7">
        <f t="shared" si="34"/>
        <v>41093.208333333336</v>
      </c>
      <c r="T524" s="17">
        <f t="shared" si="35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 s="6">
        <v>900</v>
      </c>
      <c r="E525" s="6">
        <v>6303</v>
      </c>
      <c r="F525" s="4">
        <f t="shared" si="32"/>
        <v>7.003333333333333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7">
        <f t="shared" si="34"/>
        <v>40241.25</v>
      </c>
      <c r="T525" s="17">
        <f t="shared" si="35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 s="6">
        <v>96700</v>
      </c>
      <c r="E526" s="6">
        <v>81136</v>
      </c>
      <c r="F526" s="4">
        <f t="shared" si="32"/>
        <v>0.83904860392967939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7">
        <f t="shared" si="34"/>
        <v>40294.208333333336</v>
      </c>
      <c r="T526" s="17">
        <f t="shared" si="35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 s="6">
        <v>2100</v>
      </c>
      <c r="E527" s="6">
        <v>1768</v>
      </c>
      <c r="F527" s="4">
        <f t="shared" si="32"/>
        <v>0.84190476190476193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7">
        <f t="shared" si="34"/>
        <v>40505.25</v>
      </c>
      <c r="T527" s="17">
        <f t="shared" si="35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 s="6">
        <v>8300</v>
      </c>
      <c r="E528" s="6">
        <v>12944</v>
      </c>
      <c r="F528" s="4">
        <f t="shared" si="32"/>
        <v>1.5595180722891566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7">
        <f t="shared" si="34"/>
        <v>42364.25</v>
      </c>
      <c r="T528" s="17">
        <f t="shared" si="35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 s="6">
        <v>189200</v>
      </c>
      <c r="E529" s="6">
        <v>188480</v>
      </c>
      <c r="F529" s="4">
        <f t="shared" si="32"/>
        <v>0.99619450317124736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7">
        <f t="shared" si="34"/>
        <v>42405.25</v>
      </c>
      <c r="T529" s="17">
        <f t="shared" si="35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 s="6">
        <v>9000</v>
      </c>
      <c r="E530" s="6">
        <v>7227</v>
      </c>
      <c r="F530" s="4">
        <f t="shared" si="32"/>
        <v>0.80300000000000005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7">
        <f t="shared" si="34"/>
        <v>41601.25</v>
      </c>
      <c r="T530" s="17">
        <f t="shared" si="35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 s="6">
        <v>5100</v>
      </c>
      <c r="E531" s="6">
        <v>574</v>
      </c>
      <c r="F531" s="4">
        <f t="shared" si="32"/>
        <v>0.11254901960784314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7">
        <f t="shared" si="34"/>
        <v>41769.208333333336</v>
      </c>
      <c r="T531" s="17">
        <f t="shared" si="35"/>
        <v>41797.208333333336</v>
      </c>
    </row>
    <row r="532" spans="1:20" x14ac:dyDescent="0.35">
      <c r="A532">
        <v>530</v>
      </c>
      <c r="B532" t="s">
        <v>1105</v>
      </c>
      <c r="C532" s="3" t="s">
        <v>1106</v>
      </c>
      <c r="D532" s="6">
        <v>105000</v>
      </c>
      <c r="E532" s="6">
        <v>96328</v>
      </c>
      <c r="F532" s="4">
        <f t="shared" si="32"/>
        <v>0.91740952380952379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7">
        <f t="shared" si="34"/>
        <v>40421.208333333336</v>
      </c>
      <c r="T532" s="17">
        <f t="shared" si="35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 s="6">
        <v>186700</v>
      </c>
      <c r="E533" s="6">
        <v>178338</v>
      </c>
      <c r="F533" s="4">
        <f t="shared" si="32"/>
        <v>0.95521156936261387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7">
        <f t="shared" si="34"/>
        <v>41589.25</v>
      </c>
      <c r="T533" s="17">
        <f t="shared" si="35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 s="6">
        <v>1600</v>
      </c>
      <c r="E534" s="6">
        <v>8046</v>
      </c>
      <c r="F534" s="4">
        <f t="shared" si="32"/>
        <v>5.0287499999999996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7">
        <f t="shared" si="34"/>
        <v>43125.25</v>
      </c>
      <c r="T534" s="17">
        <f t="shared" si="35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 s="6">
        <v>115600</v>
      </c>
      <c r="E535" s="6">
        <v>184086</v>
      </c>
      <c r="F535" s="4">
        <f t="shared" si="32"/>
        <v>1.5924394463667819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7">
        <f t="shared" si="34"/>
        <v>41479.208333333336</v>
      </c>
      <c r="T535" s="17">
        <f t="shared" si="35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 s="6">
        <v>89100</v>
      </c>
      <c r="E536" s="6">
        <v>13385</v>
      </c>
      <c r="F536" s="4">
        <f t="shared" si="32"/>
        <v>0.15022446689113356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7">
        <f t="shared" si="34"/>
        <v>43329.208333333328</v>
      </c>
      <c r="T536" s="17">
        <f t="shared" si="35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 s="6">
        <v>2600</v>
      </c>
      <c r="E537" s="6">
        <v>12533</v>
      </c>
      <c r="F537" s="4">
        <f t="shared" si="32"/>
        <v>4.820384615384615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7">
        <f t="shared" si="34"/>
        <v>43259.208333333328</v>
      </c>
      <c r="T537" s="17">
        <f t="shared" si="35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 s="6">
        <v>9800</v>
      </c>
      <c r="E538" s="6">
        <v>14697</v>
      </c>
      <c r="F538" s="4">
        <f t="shared" si="32"/>
        <v>1.4996938775510205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7">
        <f t="shared" si="34"/>
        <v>40414.208333333336</v>
      </c>
      <c r="T538" s="17">
        <f t="shared" si="35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 s="6">
        <v>84400</v>
      </c>
      <c r="E539" s="6">
        <v>98935</v>
      </c>
      <c r="F539" s="4">
        <f t="shared" si="32"/>
        <v>1.1722156398104266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7">
        <f t="shared" si="34"/>
        <v>43342.208333333328</v>
      </c>
      <c r="T539" s="17">
        <f t="shared" si="35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 s="6">
        <v>151300</v>
      </c>
      <c r="E540" s="6">
        <v>57034</v>
      </c>
      <c r="F540" s="4">
        <f t="shared" si="32"/>
        <v>0.37695968274950431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7">
        <f t="shared" si="34"/>
        <v>41539.208333333336</v>
      </c>
      <c r="T540" s="17">
        <f t="shared" si="35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 s="6">
        <v>9800</v>
      </c>
      <c r="E541" s="6">
        <v>7120</v>
      </c>
      <c r="F541" s="4">
        <f t="shared" si="32"/>
        <v>0.72653061224489801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7">
        <f t="shared" si="34"/>
        <v>43647.208333333328</v>
      </c>
      <c r="T541" s="17">
        <f t="shared" si="35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 s="6">
        <v>5300</v>
      </c>
      <c r="E542" s="6">
        <v>14097</v>
      </c>
      <c r="F542" s="4">
        <f t="shared" si="32"/>
        <v>2.6598113207547169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7">
        <f t="shared" si="34"/>
        <v>43225.208333333328</v>
      </c>
      <c r="T542" s="17">
        <f t="shared" si="35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 s="6">
        <v>178000</v>
      </c>
      <c r="E543" s="6">
        <v>43086</v>
      </c>
      <c r="F543" s="4">
        <f t="shared" si="32"/>
        <v>0.24205617977528091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7">
        <f t="shared" si="34"/>
        <v>42165.208333333328</v>
      </c>
      <c r="T543" s="17">
        <f t="shared" si="35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 s="6">
        <v>77000</v>
      </c>
      <c r="E544" s="6">
        <v>1930</v>
      </c>
      <c r="F544" s="4">
        <f t="shared" si="32"/>
        <v>2.5064935064935064E-2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7">
        <f t="shared" si="34"/>
        <v>42391.25</v>
      </c>
      <c r="T544" s="17">
        <f t="shared" si="35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 s="6">
        <v>84900</v>
      </c>
      <c r="E545" s="6">
        <v>13864</v>
      </c>
      <c r="F545" s="4">
        <f t="shared" si="32"/>
        <v>0.1632979976442874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7">
        <f t="shared" si="34"/>
        <v>41528.208333333336</v>
      </c>
      <c r="T545" s="17">
        <f t="shared" si="35"/>
        <v>41543.208333333336</v>
      </c>
    </row>
    <row r="546" spans="1:20" x14ac:dyDescent="0.35">
      <c r="A546">
        <v>544</v>
      </c>
      <c r="B546" t="s">
        <v>1133</v>
      </c>
      <c r="C546" s="3" t="s">
        <v>1134</v>
      </c>
      <c r="D546" s="6">
        <v>2800</v>
      </c>
      <c r="E546" s="6">
        <v>7742</v>
      </c>
      <c r="F546" s="4">
        <f t="shared" si="32"/>
        <v>2.7650000000000001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7">
        <f t="shared" si="34"/>
        <v>42377.25</v>
      </c>
      <c r="T546" s="17">
        <f t="shared" si="35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 s="6">
        <v>184800</v>
      </c>
      <c r="E547" s="6">
        <v>164109</v>
      </c>
      <c r="F547" s="4">
        <f t="shared" si="32"/>
        <v>0.88803571428571426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7">
        <f t="shared" si="34"/>
        <v>43824.25</v>
      </c>
      <c r="T547" s="17">
        <f t="shared" si="35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 s="6">
        <v>4200</v>
      </c>
      <c r="E548" s="6">
        <v>6870</v>
      </c>
      <c r="F548" s="4">
        <f t="shared" si="32"/>
        <v>1.6357142857142857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7">
        <f t="shared" si="34"/>
        <v>43360.208333333328</v>
      </c>
      <c r="T548" s="17">
        <f t="shared" si="35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 s="6">
        <v>1300</v>
      </c>
      <c r="E549" s="6">
        <v>12597</v>
      </c>
      <c r="F549" s="4">
        <f t="shared" si="32"/>
        <v>9.69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7">
        <f t="shared" si="34"/>
        <v>42029.25</v>
      </c>
      <c r="T549" s="17">
        <f t="shared" si="35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 s="6">
        <v>66100</v>
      </c>
      <c r="E550" s="6">
        <v>179074</v>
      </c>
      <c r="F550" s="4">
        <f t="shared" si="32"/>
        <v>2.7091376701966716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7">
        <f t="shared" si="34"/>
        <v>42461.208333333328</v>
      </c>
      <c r="T550" s="17">
        <f t="shared" si="35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 s="6">
        <v>29500</v>
      </c>
      <c r="E551" s="6">
        <v>83843</v>
      </c>
      <c r="F551" s="4">
        <f t="shared" si="32"/>
        <v>2.8421355932203389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7">
        <f t="shared" si="34"/>
        <v>41422.208333333336</v>
      </c>
      <c r="T551" s="17">
        <f t="shared" si="35"/>
        <v>41431.208333333336</v>
      </c>
    </row>
    <row r="552" spans="1:20" x14ac:dyDescent="0.35">
      <c r="A552">
        <v>550</v>
      </c>
      <c r="B552" t="s">
        <v>1145</v>
      </c>
      <c r="C552" s="3" t="s">
        <v>1146</v>
      </c>
      <c r="D552" s="6">
        <v>100</v>
      </c>
      <c r="E552" s="6">
        <v>4</v>
      </c>
      <c r="F552" s="4">
        <f t="shared" si="32"/>
        <v>0.04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7">
        <f t="shared" si="34"/>
        <v>40968.25</v>
      </c>
      <c r="T552" s="17">
        <f t="shared" si="35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 s="6">
        <v>180100</v>
      </c>
      <c r="E553" s="6">
        <v>105598</v>
      </c>
      <c r="F553" s="4">
        <f t="shared" si="32"/>
        <v>0.58632981676846196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7">
        <f t="shared" si="34"/>
        <v>41993.25</v>
      </c>
      <c r="T553" s="17">
        <f t="shared" si="35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 s="6">
        <v>9000</v>
      </c>
      <c r="E554" s="6">
        <v>8866</v>
      </c>
      <c r="F554" s="4">
        <f t="shared" si="32"/>
        <v>0.98511111111111116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7">
        <f t="shared" si="34"/>
        <v>42700.25</v>
      </c>
      <c r="T554" s="17">
        <f t="shared" si="35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 s="6">
        <v>170600</v>
      </c>
      <c r="E555" s="6">
        <v>75022</v>
      </c>
      <c r="F555" s="4">
        <f t="shared" si="32"/>
        <v>0.43975381008206332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7">
        <f t="shared" si="34"/>
        <v>40545.25</v>
      </c>
      <c r="T555" s="17">
        <f t="shared" si="35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 s="6">
        <v>9500</v>
      </c>
      <c r="E556" s="6">
        <v>14408</v>
      </c>
      <c r="F556" s="4">
        <f t="shared" si="32"/>
        <v>1.5166315789473683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7">
        <f t="shared" si="34"/>
        <v>42723.25</v>
      </c>
      <c r="T556" s="17">
        <f t="shared" si="35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 s="6">
        <v>6300</v>
      </c>
      <c r="E557" s="6">
        <v>14089</v>
      </c>
      <c r="F557" s="4">
        <f t="shared" si="32"/>
        <v>2.2363492063492063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7">
        <f t="shared" si="34"/>
        <v>41731.208333333336</v>
      </c>
      <c r="T557" s="17">
        <f t="shared" si="35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 s="6">
        <v>5200</v>
      </c>
      <c r="E558" s="6">
        <v>12467</v>
      </c>
      <c r="F558" s="4">
        <f t="shared" si="32"/>
        <v>2.3975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7">
        <f t="shared" si="34"/>
        <v>40792.208333333336</v>
      </c>
      <c r="T558" s="17">
        <f t="shared" si="35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 s="6">
        <v>6000</v>
      </c>
      <c r="E559" s="6">
        <v>11960</v>
      </c>
      <c r="F559" s="4">
        <f t="shared" si="32"/>
        <v>1.9933333333333334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7">
        <f t="shared" si="34"/>
        <v>42279.208333333328</v>
      </c>
      <c r="T559" s="17">
        <f t="shared" si="35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 s="6">
        <v>5800</v>
      </c>
      <c r="E560" s="6">
        <v>7966</v>
      </c>
      <c r="F560" s="4">
        <f t="shared" si="32"/>
        <v>1.373448275862069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7">
        <f t="shared" si="34"/>
        <v>42424.25</v>
      </c>
      <c r="T560" s="17">
        <f t="shared" si="35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 s="6">
        <v>105300</v>
      </c>
      <c r="E561" s="6">
        <v>106321</v>
      </c>
      <c r="F561" s="4">
        <f t="shared" si="32"/>
        <v>1.009696106362773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7">
        <f t="shared" si="34"/>
        <v>42584.208333333328</v>
      </c>
      <c r="T561" s="17">
        <f t="shared" si="35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 s="6">
        <v>20000</v>
      </c>
      <c r="E562" s="6">
        <v>158832</v>
      </c>
      <c r="F562" s="4">
        <f t="shared" si="32"/>
        <v>7.9416000000000002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7">
        <f t="shared" si="34"/>
        <v>40865.25</v>
      </c>
      <c r="T562" s="17">
        <f t="shared" si="35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 s="6">
        <v>3000</v>
      </c>
      <c r="E563" s="6">
        <v>11091</v>
      </c>
      <c r="F563" s="4">
        <f t="shared" si="32"/>
        <v>3.6970000000000001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7">
        <f t="shared" si="34"/>
        <v>40833.208333333336</v>
      </c>
      <c r="T563" s="17">
        <f t="shared" si="35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 s="6">
        <v>9900</v>
      </c>
      <c r="E564" s="6">
        <v>1269</v>
      </c>
      <c r="F564" s="4">
        <f t="shared" si="32"/>
        <v>0.12818181818181817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7">
        <f t="shared" si="34"/>
        <v>43536.208333333328</v>
      </c>
      <c r="T564" s="17">
        <f t="shared" si="35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 s="6">
        <v>3700</v>
      </c>
      <c r="E565" s="6">
        <v>5107</v>
      </c>
      <c r="F565" s="4">
        <f t="shared" si="32"/>
        <v>1.3802702702702703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7">
        <f t="shared" si="34"/>
        <v>43417.25</v>
      </c>
      <c r="T565" s="17">
        <f t="shared" si="35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 s="6">
        <v>168700</v>
      </c>
      <c r="E566" s="6">
        <v>141393</v>
      </c>
      <c r="F566" s="4">
        <f t="shared" si="32"/>
        <v>0.83813278008298753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7">
        <f t="shared" si="34"/>
        <v>42078.208333333328</v>
      </c>
      <c r="T566" s="17">
        <f t="shared" si="35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 s="6">
        <v>94900</v>
      </c>
      <c r="E567" s="6">
        <v>194166</v>
      </c>
      <c r="F567" s="4">
        <f t="shared" si="32"/>
        <v>2.0460063224446787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7">
        <f t="shared" si="34"/>
        <v>40862.25</v>
      </c>
      <c r="T567" s="17">
        <f t="shared" si="35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 s="6">
        <v>9300</v>
      </c>
      <c r="E568" s="6">
        <v>4124</v>
      </c>
      <c r="F568" s="4">
        <f t="shared" si="32"/>
        <v>0.44344086021505374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7">
        <f t="shared" si="34"/>
        <v>42424.25</v>
      </c>
      <c r="T568" s="17">
        <f t="shared" si="35"/>
        <v>42447.208333333328</v>
      </c>
    </row>
    <row r="569" spans="1:20" x14ac:dyDescent="0.35">
      <c r="A569">
        <v>567</v>
      </c>
      <c r="B569" t="s">
        <v>1178</v>
      </c>
      <c r="C569" s="3" t="s">
        <v>1179</v>
      </c>
      <c r="D569" s="6">
        <v>6800</v>
      </c>
      <c r="E569" s="6">
        <v>14865</v>
      </c>
      <c r="F569" s="4">
        <f t="shared" si="32"/>
        <v>2.1860294117647059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7">
        <f t="shared" si="34"/>
        <v>41830.208333333336</v>
      </c>
      <c r="T569" s="17">
        <f t="shared" si="35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 s="6">
        <v>72400</v>
      </c>
      <c r="E570" s="6">
        <v>134688</v>
      </c>
      <c r="F570" s="4">
        <f t="shared" si="32"/>
        <v>1.8603314917127072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7">
        <f t="shared" si="34"/>
        <v>40374.208333333336</v>
      </c>
      <c r="T570" s="17">
        <f t="shared" si="35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 s="6">
        <v>20100</v>
      </c>
      <c r="E571" s="6">
        <v>47705</v>
      </c>
      <c r="F571" s="4">
        <f t="shared" si="32"/>
        <v>2.3733830845771142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7">
        <f t="shared" si="34"/>
        <v>40554.25</v>
      </c>
      <c r="T571" s="17">
        <f t="shared" si="35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 s="6">
        <v>31200</v>
      </c>
      <c r="E572" s="6">
        <v>95364</v>
      </c>
      <c r="F572" s="4">
        <f t="shared" si="32"/>
        <v>3.0565384615384614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7">
        <f t="shared" si="34"/>
        <v>41993.25</v>
      </c>
      <c r="T572" s="17">
        <f t="shared" si="35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 s="6">
        <v>3500</v>
      </c>
      <c r="E573" s="6">
        <v>3295</v>
      </c>
      <c r="F573" s="4">
        <f t="shared" si="32"/>
        <v>0.94142857142857139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7">
        <f t="shared" si="34"/>
        <v>42174.208333333328</v>
      </c>
      <c r="T573" s="17">
        <f t="shared" si="35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 s="6">
        <v>9000</v>
      </c>
      <c r="E574" s="6">
        <v>4896</v>
      </c>
      <c r="F574" s="4">
        <f t="shared" si="32"/>
        <v>0.54400000000000004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7">
        <f t="shared" si="34"/>
        <v>42275.208333333328</v>
      </c>
      <c r="T574" s="17">
        <f t="shared" si="35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 s="6">
        <v>6700</v>
      </c>
      <c r="E575" s="6">
        <v>7496</v>
      </c>
      <c r="F575" s="4">
        <f t="shared" si="32"/>
        <v>1.1188059701492536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7">
        <f t="shared" si="34"/>
        <v>41761.208333333336</v>
      </c>
      <c r="T575" s="17">
        <f t="shared" si="35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 s="6">
        <v>2700</v>
      </c>
      <c r="E576" s="6">
        <v>9967</v>
      </c>
      <c r="F576" s="4">
        <f t="shared" si="32"/>
        <v>3.6914814814814814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7">
        <f t="shared" si="34"/>
        <v>43806.25</v>
      </c>
      <c r="T576" s="17">
        <f t="shared" si="35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 s="6">
        <v>83300</v>
      </c>
      <c r="E577" s="6">
        <v>52421</v>
      </c>
      <c r="F577" s="4">
        <f t="shared" si="32"/>
        <v>0.62930372148859548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7">
        <f t="shared" si="34"/>
        <v>41779.208333333336</v>
      </c>
      <c r="T577" s="17">
        <f t="shared" si="35"/>
        <v>41782.208333333336</v>
      </c>
    </row>
    <row r="578" spans="1:20" x14ac:dyDescent="0.35">
      <c r="A578">
        <v>576</v>
      </c>
      <c r="B578" t="s">
        <v>1196</v>
      </c>
      <c r="C578" s="3" t="s">
        <v>1197</v>
      </c>
      <c r="D578" s="6">
        <v>9700</v>
      </c>
      <c r="E578" s="6">
        <v>6298</v>
      </c>
      <c r="F578" s="4">
        <f t="shared" ref="F578:F641" si="36">IFERROR(E578/D578,0)</f>
        <v>0.6492783505154639</v>
      </c>
      <c r="G578" t="s">
        <v>14</v>
      </c>
      <c r="H578">
        <v>64</v>
      </c>
      <c r="I578" s="7">
        <f t="shared" ref="I578:I641" si="37">IFERROR(E578/H578,0)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7">
        <f t="shared" ref="S578:S641" si="38">(((L578/60)/60)/24)+DATE(1970,1,1)</f>
        <v>43040.208333333328</v>
      </c>
      <c r="T578" s="17">
        <f t="shared" ref="T578:T641" si="39">(((M578/60)/60)/24)+DATE(1970,1,1)</f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 s="6">
        <v>8200</v>
      </c>
      <c r="E579" s="6">
        <v>1546</v>
      </c>
      <c r="F579" s="4">
        <f t="shared" si="36"/>
        <v>0.18853658536585366</v>
      </c>
      <c r="G579" t="s">
        <v>74</v>
      </c>
      <c r="H579">
        <v>37</v>
      </c>
      <c r="I579" s="7">
        <f t="shared" si="3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7">
        <f t="shared" si="38"/>
        <v>40613.25</v>
      </c>
      <c r="T579" s="17">
        <f t="shared" si="39"/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 s="6">
        <v>96500</v>
      </c>
      <c r="E580" s="6">
        <v>16168</v>
      </c>
      <c r="F580" s="4">
        <f t="shared" si="36"/>
        <v>0.1675440414507772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7">
        <f t="shared" si="38"/>
        <v>40878.25</v>
      </c>
      <c r="T580" s="17">
        <f t="shared" si="39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 s="6">
        <v>6200</v>
      </c>
      <c r="E581" s="6">
        <v>6269</v>
      </c>
      <c r="F581" s="4">
        <f t="shared" si="36"/>
        <v>1.0111290322580646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7">
        <f t="shared" si="38"/>
        <v>40762.208333333336</v>
      </c>
      <c r="T581" s="17">
        <f t="shared" si="39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 s="6">
        <v>43800</v>
      </c>
      <c r="E582" s="6">
        <v>149578</v>
      </c>
      <c r="F582" s="4">
        <f t="shared" si="36"/>
        <v>3.4150228310502282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7">
        <f t="shared" si="38"/>
        <v>41696.25</v>
      </c>
      <c r="T582" s="17">
        <f t="shared" si="39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 s="6">
        <v>6000</v>
      </c>
      <c r="E583" s="6">
        <v>3841</v>
      </c>
      <c r="F583" s="4">
        <f t="shared" si="36"/>
        <v>0.64016666666666666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7">
        <f t="shared" si="38"/>
        <v>40662.208333333336</v>
      </c>
      <c r="T583" s="17">
        <f t="shared" si="39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 s="6">
        <v>8700</v>
      </c>
      <c r="E584" s="6">
        <v>4531</v>
      </c>
      <c r="F584" s="4">
        <f t="shared" si="36"/>
        <v>0.5208045977011494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7">
        <f t="shared" si="38"/>
        <v>42165.208333333328</v>
      </c>
      <c r="T584" s="17">
        <f t="shared" si="39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 s="6">
        <v>18900</v>
      </c>
      <c r="E585" s="6">
        <v>60934</v>
      </c>
      <c r="F585" s="4">
        <f t="shared" si="36"/>
        <v>3.2240211640211642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7">
        <f t="shared" si="38"/>
        <v>40959.25</v>
      </c>
      <c r="T585" s="17">
        <f t="shared" si="39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 s="6">
        <v>86400</v>
      </c>
      <c r="E586" s="6">
        <v>103255</v>
      </c>
      <c r="F586" s="4">
        <f t="shared" si="36"/>
        <v>1.1950810185185186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7">
        <f t="shared" si="38"/>
        <v>41024.208333333336</v>
      </c>
      <c r="T586" s="17">
        <f t="shared" si="39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 s="6">
        <v>8900</v>
      </c>
      <c r="E587" s="6">
        <v>13065</v>
      </c>
      <c r="F587" s="4">
        <f t="shared" si="36"/>
        <v>1.4679775280898877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7">
        <f t="shared" si="38"/>
        <v>40255.208333333336</v>
      </c>
      <c r="T587" s="17">
        <f t="shared" si="39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 s="6">
        <v>700</v>
      </c>
      <c r="E588" s="6">
        <v>6654</v>
      </c>
      <c r="F588" s="4">
        <f t="shared" si="36"/>
        <v>9.5057142857142853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7">
        <f t="shared" si="38"/>
        <v>40499.25</v>
      </c>
      <c r="T588" s="17">
        <f t="shared" si="39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 s="6">
        <v>9400</v>
      </c>
      <c r="E589" s="6">
        <v>6852</v>
      </c>
      <c r="F589" s="4">
        <f t="shared" si="36"/>
        <v>0.72893617021276591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7">
        <f t="shared" si="38"/>
        <v>43484.25</v>
      </c>
      <c r="T589" s="17">
        <f t="shared" si="39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 s="6">
        <v>157600</v>
      </c>
      <c r="E590" s="6">
        <v>124517</v>
      </c>
      <c r="F590" s="4">
        <f t="shared" si="36"/>
        <v>0.7900824873096447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7">
        <f t="shared" si="38"/>
        <v>40262.208333333336</v>
      </c>
      <c r="T590" s="17">
        <f t="shared" si="39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 s="6">
        <v>7900</v>
      </c>
      <c r="E591" s="6">
        <v>5113</v>
      </c>
      <c r="F591" s="4">
        <f t="shared" si="36"/>
        <v>0.64721518987341775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7">
        <f t="shared" si="38"/>
        <v>42190.208333333328</v>
      </c>
      <c r="T591" s="17">
        <f t="shared" si="39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 s="6">
        <v>7100</v>
      </c>
      <c r="E592" s="6">
        <v>5824</v>
      </c>
      <c r="F592" s="4">
        <f t="shared" si="36"/>
        <v>0.82028169014084507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7">
        <f t="shared" si="38"/>
        <v>41994.25</v>
      </c>
      <c r="T592" s="17">
        <f t="shared" si="39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 s="6">
        <v>600</v>
      </c>
      <c r="E593" s="6">
        <v>6226</v>
      </c>
      <c r="F593" s="4">
        <f t="shared" si="36"/>
        <v>10.376666666666667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7">
        <f t="shared" si="38"/>
        <v>40373.208333333336</v>
      </c>
      <c r="T593" s="17">
        <f t="shared" si="39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 s="6">
        <v>156800</v>
      </c>
      <c r="E594" s="6">
        <v>20243</v>
      </c>
      <c r="F594" s="4">
        <f t="shared" si="36"/>
        <v>0.12910076530612244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7">
        <f t="shared" si="38"/>
        <v>41789.208333333336</v>
      </c>
      <c r="T594" s="17">
        <f t="shared" si="39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 s="6">
        <v>121600</v>
      </c>
      <c r="E595" s="6">
        <v>188288</v>
      </c>
      <c r="F595" s="4">
        <f t="shared" si="36"/>
        <v>1.5484210526315789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7">
        <f t="shared" si="38"/>
        <v>41724.208333333336</v>
      </c>
      <c r="T595" s="17">
        <f t="shared" si="39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 s="6">
        <v>157300</v>
      </c>
      <c r="E596" s="6">
        <v>11167</v>
      </c>
      <c r="F596" s="4">
        <f t="shared" si="36"/>
        <v>7.0991735537190084E-2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7">
        <f t="shared" si="38"/>
        <v>42548.208333333328</v>
      </c>
      <c r="T596" s="17">
        <f t="shared" si="39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 s="6">
        <v>70300</v>
      </c>
      <c r="E597" s="6">
        <v>146595</v>
      </c>
      <c r="F597" s="4">
        <f t="shared" si="36"/>
        <v>2.0852773826458035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7">
        <f t="shared" si="38"/>
        <v>40253.208333333336</v>
      </c>
      <c r="T597" s="17">
        <f t="shared" si="39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 s="6">
        <v>7900</v>
      </c>
      <c r="E598" s="6">
        <v>7875</v>
      </c>
      <c r="F598" s="4">
        <f t="shared" si="36"/>
        <v>0.99683544303797467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7">
        <f t="shared" si="38"/>
        <v>42434.25</v>
      </c>
      <c r="T598" s="17">
        <f t="shared" si="39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 s="6">
        <v>73800</v>
      </c>
      <c r="E599" s="6">
        <v>148779</v>
      </c>
      <c r="F599" s="4">
        <f t="shared" si="36"/>
        <v>2.0159756097560977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7">
        <f t="shared" si="38"/>
        <v>43786.25</v>
      </c>
      <c r="T599" s="17">
        <f t="shared" si="39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 s="6">
        <v>108500</v>
      </c>
      <c r="E600" s="6">
        <v>175868</v>
      </c>
      <c r="F600" s="4">
        <f t="shared" si="36"/>
        <v>1.6209032258064515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7">
        <f t="shared" si="38"/>
        <v>40344.208333333336</v>
      </c>
      <c r="T600" s="17">
        <f t="shared" si="39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 s="6">
        <v>140300</v>
      </c>
      <c r="E601" s="6">
        <v>5112</v>
      </c>
      <c r="F601" s="4">
        <f t="shared" si="36"/>
        <v>3.6436208125445471E-2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7">
        <f t="shared" si="38"/>
        <v>42047.25</v>
      </c>
      <c r="T601" s="17">
        <f t="shared" si="39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 s="6">
        <v>100</v>
      </c>
      <c r="E602" s="6">
        <v>5</v>
      </c>
      <c r="F602" s="4">
        <f t="shared" si="36"/>
        <v>0.05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7">
        <f t="shared" si="38"/>
        <v>41485.208333333336</v>
      </c>
      <c r="T602" s="17">
        <f t="shared" si="39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 s="6">
        <v>6300</v>
      </c>
      <c r="E603" s="6">
        <v>13018</v>
      </c>
      <c r="F603" s="4">
        <f t="shared" si="36"/>
        <v>2.0663492063492064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7">
        <f t="shared" si="38"/>
        <v>41789.208333333336</v>
      </c>
      <c r="T603" s="17">
        <f t="shared" si="39"/>
        <v>41806.208333333336</v>
      </c>
    </row>
    <row r="604" spans="1:20" x14ac:dyDescent="0.35">
      <c r="A604">
        <v>602</v>
      </c>
      <c r="B604" t="s">
        <v>1246</v>
      </c>
      <c r="C604" s="3" t="s">
        <v>1247</v>
      </c>
      <c r="D604" s="6">
        <v>71100</v>
      </c>
      <c r="E604" s="6">
        <v>91176</v>
      </c>
      <c r="F604" s="4">
        <f t="shared" si="36"/>
        <v>1.2823628691983122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7">
        <f t="shared" si="38"/>
        <v>42160.208333333328</v>
      </c>
      <c r="T604" s="17">
        <f t="shared" si="39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 s="6">
        <v>5300</v>
      </c>
      <c r="E605" s="6">
        <v>6342</v>
      </c>
      <c r="F605" s="4">
        <f t="shared" si="36"/>
        <v>1.1966037735849056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7">
        <f t="shared" si="38"/>
        <v>43573.208333333328</v>
      </c>
      <c r="T605" s="17">
        <f t="shared" si="39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 s="6">
        <v>88700</v>
      </c>
      <c r="E606" s="6">
        <v>151438</v>
      </c>
      <c r="F606" s="4">
        <f t="shared" si="36"/>
        <v>1.7073055242390078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7">
        <f t="shared" si="38"/>
        <v>40565.25</v>
      </c>
      <c r="T606" s="17">
        <f t="shared" si="39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 s="6">
        <v>3300</v>
      </c>
      <c r="E607" s="6">
        <v>6178</v>
      </c>
      <c r="F607" s="4">
        <f t="shared" si="36"/>
        <v>1.8721212121212121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7">
        <f t="shared" si="38"/>
        <v>42280.208333333328</v>
      </c>
      <c r="T607" s="17">
        <f t="shared" si="39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 s="6">
        <v>3400</v>
      </c>
      <c r="E608" s="6">
        <v>6405</v>
      </c>
      <c r="F608" s="4">
        <f t="shared" si="36"/>
        <v>1.8838235294117647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7">
        <f t="shared" si="38"/>
        <v>42436.25</v>
      </c>
      <c r="T608" s="17">
        <f t="shared" si="39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 s="6">
        <v>137600</v>
      </c>
      <c r="E609" s="6">
        <v>180667</v>
      </c>
      <c r="F609" s="4">
        <f t="shared" si="36"/>
        <v>1.3129869186046512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7">
        <f t="shared" si="38"/>
        <v>41721.208333333336</v>
      </c>
      <c r="T609" s="17">
        <f t="shared" si="39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 s="6">
        <v>3900</v>
      </c>
      <c r="E610" s="6">
        <v>11075</v>
      </c>
      <c r="F610" s="4">
        <f t="shared" si="36"/>
        <v>2.8397435897435899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7">
        <f t="shared" si="38"/>
        <v>43530.25</v>
      </c>
      <c r="T610" s="17">
        <f t="shared" si="39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 s="6">
        <v>10000</v>
      </c>
      <c r="E611" s="6">
        <v>12042</v>
      </c>
      <c r="F611" s="4">
        <f t="shared" si="36"/>
        <v>1.2041999999999999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7">
        <f t="shared" si="38"/>
        <v>43481.25</v>
      </c>
      <c r="T611" s="17">
        <f t="shared" si="39"/>
        <v>43498.25</v>
      </c>
    </row>
    <row r="612" spans="1:20" x14ac:dyDescent="0.35">
      <c r="A612">
        <v>610</v>
      </c>
      <c r="B612" t="s">
        <v>1262</v>
      </c>
      <c r="C612" s="3" t="s">
        <v>1263</v>
      </c>
      <c r="D612" s="6">
        <v>42800</v>
      </c>
      <c r="E612" s="6">
        <v>179356</v>
      </c>
      <c r="F612" s="4">
        <f t="shared" si="36"/>
        <v>4.1905607476635511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7">
        <f t="shared" si="38"/>
        <v>41259.25</v>
      </c>
      <c r="T612" s="17">
        <f t="shared" si="39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 s="6">
        <v>8200</v>
      </c>
      <c r="E613" s="6">
        <v>1136</v>
      </c>
      <c r="F613" s="4">
        <f t="shared" si="36"/>
        <v>0.13853658536585367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7">
        <f t="shared" si="38"/>
        <v>41480.208333333336</v>
      </c>
      <c r="T613" s="17">
        <f t="shared" si="39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 s="6">
        <v>6200</v>
      </c>
      <c r="E614" s="6">
        <v>8645</v>
      </c>
      <c r="F614" s="4">
        <f t="shared" si="36"/>
        <v>1.3943548387096774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7">
        <f t="shared" si="38"/>
        <v>40474.208333333336</v>
      </c>
      <c r="T614" s="17">
        <f t="shared" si="39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 s="6">
        <v>1100</v>
      </c>
      <c r="E615" s="6">
        <v>1914</v>
      </c>
      <c r="F615" s="4">
        <f t="shared" si="36"/>
        <v>1.74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7">
        <f t="shared" si="38"/>
        <v>42973.208333333328</v>
      </c>
      <c r="T615" s="17">
        <f t="shared" si="39"/>
        <v>42982.208333333328</v>
      </c>
    </row>
    <row r="616" spans="1:20" x14ac:dyDescent="0.35">
      <c r="A616">
        <v>614</v>
      </c>
      <c r="B616" t="s">
        <v>1270</v>
      </c>
      <c r="C616" s="3" t="s">
        <v>1271</v>
      </c>
      <c r="D616" s="6">
        <v>26500</v>
      </c>
      <c r="E616" s="6">
        <v>41205</v>
      </c>
      <c r="F616" s="4">
        <f t="shared" si="36"/>
        <v>1.5549056603773586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7">
        <f t="shared" si="38"/>
        <v>42746.25</v>
      </c>
      <c r="T616" s="17">
        <f t="shared" si="39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 s="6">
        <v>8500</v>
      </c>
      <c r="E617" s="6">
        <v>14488</v>
      </c>
      <c r="F617" s="4">
        <f t="shared" si="36"/>
        <v>1.7044705882352942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7">
        <f t="shared" si="38"/>
        <v>42489.208333333328</v>
      </c>
      <c r="T617" s="17">
        <f t="shared" si="39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 s="6">
        <v>6400</v>
      </c>
      <c r="E618" s="6">
        <v>12129</v>
      </c>
      <c r="F618" s="4">
        <f t="shared" si="36"/>
        <v>1.8951562500000001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7">
        <f t="shared" si="38"/>
        <v>41537.208333333336</v>
      </c>
      <c r="T618" s="17">
        <f t="shared" si="39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 s="6">
        <v>1400</v>
      </c>
      <c r="E619" s="6">
        <v>3496</v>
      </c>
      <c r="F619" s="4">
        <f t="shared" si="36"/>
        <v>2.4971428571428573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7">
        <f t="shared" si="38"/>
        <v>41794.208333333336</v>
      </c>
      <c r="T619" s="17">
        <f t="shared" si="39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 s="6">
        <v>198600</v>
      </c>
      <c r="E620" s="6">
        <v>97037</v>
      </c>
      <c r="F620" s="4">
        <f t="shared" si="36"/>
        <v>0.48860523665659616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7">
        <f t="shared" si="38"/>
        <v>41396.208333333336</v>
      </c>
      <c r="T620" s="17">
        <f t="shared" si="39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 s="6">
        <v>195900</v>
      </c>
      <c r="E621" s="6">
        <v>55757</v>
      </c>
      <c r="F621" s="4">
        <f t="shared" si="36"/>
        <v>0.28461970393057684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7">
        <f t="shared" si="38"/>
        <v>40669.208333333336</v>
      </c>
      <c r="T621" s="17">
        <f t="shared" si="39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 s="6">
        <v>4300</v>
      </c>
      <c r="E622" s="6">
        <v>11525</v>
      </c>
      <c r="F622" s="4">
        <f t="shared" si="36"/>
        <v>2.6802325581395348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7">
        <f t="shared" si="38"/>
        <v>42559.208333333328</v>
      </c>
      <c r="T622" s="17">
        <f t="shared" si="39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 s="6">
        <v>25600</v>
      </c>
      <c r="E623" s="6">
        <v>158669</v>
      </c>
      <c r="F623" s="4">
        <f t="shared" si="36"/>
        <v>6.1980078125000002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7">
        <f t="shared" si="38"/>
        <v>42626.208333333328</v>
      </c>
      <c r="T623" s="17">
        <f t="shared" si="39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 s="6">
        <v>189000</v>
      </c>
      <c r="E624" s="6">
        <v>5916</v>
      </c>
      <c r="F624" s="4">
        <f t="shared" si="36"/>
        <v>3.1301587301587303E-2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7">
        <f t="shared" si="38"/>
        <v>43205.208333333328</v>
      </c>
      <c r="T624" s="17">
        <f t="shared" si="39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 s="6">
        <v>94300</v>
      </c>
      <c r="E625" s="6">
        <v>150806</v>
      </c>
      <c r="F625" s="4">
        <f t="shared" si="36"/>
        <v>1.5992152704135738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7">
        <f t="shared" si="38"/>
        <v>42201.208333333328</v>
      </c>
      <c r="T625" s="17">
        <f t="shared" si="39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 s="6">
        <v>5100</v>
      </c>
      <c r="E626" s="6">
        <v>14249</v>
      </c>
      <c r="F626" s="4">
        <f t="shared" si="36"/>
        <v>2.793921568627451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7">
        <f t="shared" si="38"/>
        <v>42029.25</v>
      </c>
      <c r="T626" s="17">
        <f t="shared" si="39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 s="6">
        <v>7500</v>
      </c>
      <c r="E627" s="6">
        <v>5803</v>
      </c>
      <c r="F627" s="4">
        <f t="shared" si="36"/>
        <v>0.77373333333333338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7">
        <f t="shared" si="38"/>
        <v>43857.25</v>
      </c>
      <c r="T627" s="17">
        <f t="shared" si="39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 s="6">
        <v>6400</v>
      </c>
      <c r="E628" s="6">
        <v>13205</v>
      </c>
      <c r="F628" s="4">
        <f t="shared" si="36"/>
        <v>2.0632812500000002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7">
        <f t="shared" si="38"/>
        <v>40449.208333333336</v>
      </c>
      <c r="T628" s="17">
        <f t="shared" si="39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 s="6">
        <v>1600</v>
      </c>
      <c r="E629" s="6">
        <v>11108</v>
      </c>
      <c r="F629" s="4">
        <f t="shared" si="36"/>
        <v>6.9424999999999999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7">
        <f t="shared" si="38"/>
        <v>40345.208333333336</v>
      </c>
      <c r="T629" s="17">
        <f t="shared" si="39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 s="6">
        <v>1900</v>
      </c>
      <c r="E630" s="6">
        <v>2884</v>
      </c>
      <c r="F630" s="4">
        <f t="shared" si="36"/>
        <v>1.5178947368421052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7">
        <f t="shared" si="38"/>
        <v>40455.208333333336</v>
      </c>
      <c r="T630" s="17">
        <f t="shared" si="39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 s="6">
        <v>85900</v>
      </c>
      <c r="E631" s="6">
        <v>55476</v>
      </c>
      <c r="F631" s="4">
        <f t="shared" si="36"/>
        <v>0.64582072176949945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7">
        <f t="shared" si="38"/>
        <v>42557.208333333328</v>
      </c>
      <c r="T631" s="17">
        <f t="shared" si="39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 s="6">
        <v>9500</v>
      </c>
      <c r="E632" s="6">
        <v>5973</v>
      </c>
      <c r="F632" s="4">
        <f t="shared" si="36"/>
        <v>0.62873684210526315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7">
        <f t="shared" si="38"/>
        <v>43586.208333333328</v>
      </c>
      <c r="T632" s="17">
        <f t="shared" si="39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 s="6">
        <v>59200</v>
      </c>
      <c r="E633" s="6">
        <v>183756</v>
      </c>
      <c r="F633" s="4">
        <f t="shared" si="36"/>
        <v>3.1039864864864866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7">
        <f t="shared" si="38"/>
        <v>43550.208333333328</v>
      </c>
      <c r="T633" s="17">
        <f t="shared" si="39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 s="6">
        <v>72100</v>
      </c>
      <c r="E634" s="6">
        <v>30902</v>
      </c>
      <c r="F634" s="4">
        <f t="shared" si="36"/>
        <v>0.42859916782246882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7">
        <f t="shared" si="38"/>
        <v>41945.208333333336</v>
      </c>
      <c r="T634" s="17">
        <f t="shared" si="39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 s="6">
        <v>6700</v>
      </c>
      <c r="E635" s="6">
        <v>5569</v>
      </c>
      <c r="F635" s="4">
        <f t="shared" si="36"/>
        <v>0.83119402985074631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7">
        <f t="shared" si="38"/>
        <v>42315.25</v>
      </c>
      <c r="T635" s="17">
        <f t="shared" si="39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 s="6">
        <v>118200</v>
      </c>
      <c r="E636" s="6">
        <v>92824</v>
      </c>
      <c r="F636" s="4">
        <f t="shared" si="36"/>
        <v>0.78531302876480547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7">
        <f t="shared" si="38"/>
        <v>42819.208333333328</v>
      </c>
      <c r="T636" s="17">
        <f t="shared" si="39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 s="6">
        <v>139000</v>
      </c>
      <c r="E637" s="6">
        <v>158590</v>
      </c>
      <c r="F637" s="4">
        <f t="shared" si="36"/>
        <v>1.1409352517985611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7">
        <f t="shared" si="38"/>
        <v>41314.25</v>
      </c>
      <c r="T637" s="17">
        <f t="shared" si="39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 s="6">
        <v>197700</v>
      </c>
      <c r="E638" s="6">
        <v>127591</v>
      </c>
      <c r="F638" s="4">
        <f t="shared" si="36"/>
        <v>0.64537683358624176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7">
        <f t="shared" si="38"/>
        <v>40926.25</v>
      </c>
      <c r="T638" s="17">
        <f t="shared" si="39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 s="6">
        <v>8500</v>
      </c>
      <c r="E639" s="6">
        <v>6750</v>
      </c>
      <c r="F639" s="4">
        <f t="shared" si="36"/>
        <v>0.79411764705882348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7">
        <f t="shared" si="38"/>
        <v>42688.25</v>
      </c>
      <c r="T639" s="17">
        <f t="shared" si="39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 s="6">
        <v>81600</v>
      </c>
      <c r="E640" s="6">
        <v>9318</v>
      </c>
      <c r="F640" s="4">
        <f t="shared" si="36"/>
        <v>0.11419117647058824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7">
        <f t="shared" si="38"/>
        <v>40386.208333333336</v>
      </c>
      <c r="T640" s="17">
        <f t="shared" si="39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 s="6">
        <v>8600</v>
      </c>
      <c r="E641" s="6">
        <v>4832</v>
      </c>
      <c r="F641" s="4">
        <f t="shared" si="36"/>
        <v>0.56186046511627907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7">
        <f t="shared" si="38"/>
        <v>43309.208333333328</v>
      </c>
      <c r="T641" s="17">
        <f t="shared" si="39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 s="6">
        <v>119800</v>
      </c>
      <c r="E642" s="6">
        <v>19769</v>
      </c>
      <c r="F642" s="4">
        <f t="shared" ref="F642:F705" si="40">IFERROR(E642/D642,0)</f>
        <v>0.16501669449081802</v>
      </c>
      <c r="G642" t="s">
        <v>14</v>
      </c>
      <c r="H642">
        <v>257</v>
      </c>
      <c r="I642" s="7">
        <f t="shared" ref="I642:I705" si="41">IFERROR(E642/H642,0)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7">
        <f t="shared" ref="S642:S705" si="42">(((L642/60)/60)/24)+DATE(1970,1,1)</f>
        <v>42387.25</v>
      </c>
      <c r="T642" s="17">
        <f t="shared" ref="T642:T705" si="43">(((M642/60)/60)/24)+DATE(1970,1,1)</f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 s="6">
        <v>9400</v>
      </c>
      <c r="E643" s="6">
        <v>11277</v>
      </c>
      <c r="F643" s="4">
        <f t="shared" si="40"/>
        <v>1.1996808510638297</v>
      </c>
      <c r="G643" t="s">
        <v>20</v>
      </c>
      <c r="H643">
        <v>194</v>
      </c>
      <c r="I643" s="7">
        <f t="shared" si="4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7">
        <f t="shared" si="42"/>
        <v>42786.25</v>
      </c>
      <c r="T643" s="17">
        <f t="shared" si="43"/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 s="6">
        <v>9200</v>
      </c>
      <c r="E644" s="6">
        <v>13382</v>
      </c>
      <c r="F644" s="4">
        <f t="shared" si="40"/>
        <v>1.4545652173913044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7">
        <f t="shared" si="42"/>
        <v>43451.25</v>
      </c>
      <c r="T644" s="17">
        <f t="shared" si="43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 s="6">
        <v>14900</v>
      </c>
      <c r="E645" s="6">
        <v>32986</v>
      </c>
      <c r="F645" s="4">
        <f t="shared" si="40"/>
        <v>2.2138255033557046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7">
        <f t="shared" si="42"/>
        <v>42795.25</v>
      </c>
      <c r="T645" s="17">
        <f t="shared" si="43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 s="6">
        <v>169400</v>
      </c>
      <c r="E646" s="6">
        <v>81984</v>
      </c>
      <c r="F646" s="4">
        <f t="shared" si="40"/>
        <v>0.48396694214876035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7">
        <f t="shared" si="42"/>
        <v>43452.25</v>
      </c>
      <c r="T646" s="17">
        <f t="shared" si="43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 s="6">
        <v>192100</v>
      </c>
      <c r="E647" s="6">
        <v>178483</v>
      </c>
      <c r="F647" s="4">
        <f t="shared" si="40"/>
        <v>0.92911504424778757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7">
        <f t="shared" si="42"/>
        <v>43369.208333333328</v>
      </c>
      <c r="T647" s="17">
        <f t="shared" si="43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 s="6">
        <v>98700</v>
      </c>
      <c r="E648" s="6">
        <v>87448</v>
      </c>
      <c r="F648" s="4">
        <f t="shared" si="40"/>
        <v>0.88599797365754818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7">
        <f t="shared" si="42"/>
        <v>41346.208333333336</v>
      </c>
      <c r="T648" s="17">
        <f t="shared" si="43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 s="6">
        <v>4500</v>
      </c>
      <c r="E649" s="6">
        <v>1863</v>
      </c>
      <c r="F649" s="4">
        <f t="shared" si="40"/>
        <v>0.41399999999999998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7">
        <f t="shared" si="42"/>
        <v>43199.208333333328</v>
      </c>
      <c r="T649" s="17">
        <f t="shared" si="43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 s="6">
        <v>98600</v>
      </c>
      <c r="E650" s="6">
        <v>62174</v>
      </c>
      <c r="F650" s="4">
        <f t="shared" si="40"/>
        <v>0.63056795131845844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7">
        <f t="shared" si="42"/>
        <v>42922.208333333328</v>
      </c>
      <c r="T650" s="17">
        <f t="shared" si="43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 s="6">
        <v>121700</v>
      </c>
      <c r="E651" s="6">
        <v>59003</v>
      </c>
      <c r="F651" s="4">
        <f t="shared" si="40"/>
        <v>0.48482333607230893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7">
        <f t="shared" si="42"/>
        <v>40471.208333333336</v>
      </c>
      <c r="T651" s="17">
        <f t="shared" si="43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 s="6">
        <v>100</v>
      </c>
      <c r="E652" s="6">
        <v>2</v>
      </c>
      <c r="F652" s="4">
        <f t="shared" si="40"/>
        <v>0.02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7">
        <f t="shared" si="42"/>
        <v>41828.208333333336</v>
      </c>
      <c r="T652" s="17">
        <f t="shared" si="43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 s="6">
        <v>196700</v>
      </c>
      <c r="E653" s="6">
        <v>174039</v>
      </c>
      <c r="F653" s="4">
        <f t="shared" si="40"/>
        <v>0.88479410269445857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7">
        <f t="shared" si="42"/>
        <v>41692.25</v>
      </c>
      <c r="T653" s="17">
        <f t="shared" si="43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 s="6">
        <v>10000</v>
      </c>
      <c r="E654" s="6">
        <v>12684</v>
      </c>
      <c r="F654" s="4">
        <f t="shared" si="40"/>
        <v>1.2684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7">
        <f t="shared" si="42"/>
        <v>42587.208333333328</v>
      </c>
      <c r="T654" s="17">
        <f t="shared" si="43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 s="6">
        <v>600</v>
      </c>
      <c r="E655" s="6">
        <v>14033</v>
      </c>
      <c r="F655" s="4">
        <f t="shared" si="40"/>
        <v>23.388333333333332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7">
        <f t="shared" si="42"/>
        <v>42468.208333333328</v>
      </c>
      <c r="T655" s="17">
        <f t="shared" si="43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 s="6">
        <v>35000</v>
      </c>
      <c r="E656" s="6">
        <v>177936</v>
      </c>
      <c r="F656" s="4">
        <f t="shared" si="40"/>
        <v>5.0838857142857146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7">
        <f t="shared" si="42"/>
        <v>42240.208333333328</v>
      </c>
      <c r="T656" s="17">
        <f t="shared" si="43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 s="6">
        <v>6900</v>
      </c>
      <c r="E657" s="6">
        <v>13212</v>
      </c>
      <c r="F657" s="4">
        <f t="shared" si="40"/>
        <v>1.9147826086956521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7">
        <f t="shared" si="42"/>
        <v>42796.25</v>
      </c>
      <c r="T657" s="17">
        <f t="shared" si="43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 s="6">
        <v>118400</v>
      </c>
      <c r="E658" s="6">
        <v>49879</v>
      </c>
      <c r="F658" s="4">
        <f t="shared" si="40"/>
        <v>0.42127533783783783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7">
        <f t="shared" si="42"/>
        <v>43097.25</v>
      </c>
      <c r="T658" s="17">
        <f t="shared" si="43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 s="6">
        <v>10000</v>
      </c>
      <c r="E659" s="6">
        <v>824</v>
      </c>
      <c r="F659" s="4">
        <f t="shared" si="40"/>
        <v>8.2400000000000001E-2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7">
        <f t="shared" si="42"/>
        <v>43096.25</v>
      </c>
      <c r="T659" s="17">
        <f t="shared" si="43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 s="6">
        <v>52600</v>
      </c>
      <c r="E660" s="6">
        <v>31594</v>
      </c>
      <c r="F660" s="4">
        <f t="shared" si="40"/>
        <v>0.60064638783269964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7">
        <f t="shared" si="42"/>
        <v>42246.208333333328</v>
      </c>
      <c r="T660" s="17">
        <f t="shared" si="43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 s="6">
        <v>120700</v>
      </c>
      <c r="E661" s="6">
        <v>57010</v>
      </c>
      <c r="F661" s="4">
        <f t="shared" si="40"/>
        <v>0.47232808616404309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7">
        <f t="shared" si="42"/>
        <v>40570.25</v>
      </c>
      <c r="T661" s="17">
        <f t="shared" si="43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 s="6">
        <v>9100</v>
      </c>
      <c r="E662" s="6">
        <v>7438</v>
      </c>
      <c r="F662" s="4">
        <f t="shared" si="40"/>
        <v>0.81736263736263737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7">
        <f t="shared" si="42"/>
        <v>42237.208333333328</v>
      </c>
      <c r="T662" s="17">
        <f t="shared" si="43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 s="6">
        <v>106800</v>
      </c>
      <c r="E663" s="6">
        <v>57872</v>
      </c>
      <c r="F663" s="4">
        <f t="shared" si="40"/>
        <v>0.54187265917603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7">
        <f t="shared" si="42"/>
        <v>40996.208333333336</v>
      </c>
      <c r="T663" s="17">
        <f t="shared" si="43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 s="6">
        <v>9100</v>
      </c>
      <c r="E664" s="6">
        <v>8906</v>
      </c>
      <c r="F664" s="4">
        <f t="shared" si="40"/>
        <v>0.97868131868131869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7">
        <f t="shared" si="42"/>
        <v>43443.25</v>
      </c>
      <c r="T664" s="17">
        <f t="shared" si="43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 s="6">
        <v>10000</v>
      </c>
      <c r="E665" s="6">
        <v>7724</v>
      </c>
      <c r="F665" s="4">
        <f t="shared" si="40"/>
        <v>0.77239999999999998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7">
        <f t="shared" si="42"/>
        <v>40458.208333333336</v>
      </c>
      <c r="T665" s="17">
        <f t="shared" si="43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 s="6">
        <v>79400</v>
      </c>
      <c r="E666" s="6">
        <v>26571</v>
      </c>
      <c r="F666" s="4">
        <f t="shared" si="40"/>
        <v>0.33464735516372796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7">
        <f t="shared" si="42"/>
        <v>40959.25</v>
      </c>
      <c r="T666" s="17">
        <f t="shared" si="43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 s="6">
        <v>5100</v>
      </c>
      <c r="E667" s="6">
        <v>12219</v>
      </c>
      <c r="F667" s="4">
        <f t="shared" si="40"/>
        <v>2.3958823529411766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7">
        <f t="shared" si="42"/>
        <v>40733.208333333336</v>
      </c>
      <c r="T667" s="17">
        <f t="shared" si="43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 s="6">
        <v>3100</v>
      </c>
      <c r="E668" s="6">
        <v>1985</v>
      </c>
      <c r="F668" s="4">
        <f t="shared" si="40"/>
        <v>0.64032258064516134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7">
        <f t="shared" si="42"/>
        <v>41516.208333333336</v>
      </c>
      <c r="T668" s="17">
        <f t="shared" si="43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 s="6">
        <v>6900</v>
      </c>
      <c r="E669" s="6">
        <v>12155</v>
      </c>
      <c r="F669" s="4">
        <f t="shared" si="40"/>
        <v>1.7615942028985507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7">
        <f t="shared" si="42"/>
        <v>41892.208333333336</v>
      </c>
      <c r="T669" s="17">
        <f t="shared" si="43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 s="6">
        <v>27500</v>
      </c>
      <c r="E670" s="6">
        <v>5593</v>
      </c>
      <c r="F670" s="4">
        <f t="shared" si="40"/>
        <v>0.20338181818181819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7">
        <f t="shared" si="42"/>
        <v>41122.208333333336</v>
      </c>
      <c r="T670" s="17">
        <f t="shared" si="43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 s="6">
        <v>48800</v>
      </c>
      <c r="E671" s="6">
        <v>175020</v>
      </c>
      <c r="F671" s="4">
        <f t="shared" si="40"/>
        <v>3.5864754098360656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7">
        <f t="shared" si="42"/>
        <v>42912.208333333328</v>
      </c>
      <c r="T671" s="17">
        <f t="shared" si="43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 s="6">
        <v>16200</v>
      </c>
      <c r="E672" s="6">
        <v>75955</v>
      </c>
      <c r="F672" s="4">
        <f t="shared" si="40"/>
        <v>4.6885802469135802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7">
        <f t="shared" si="42"/>
        <v>42425.25</v>
      </c>
      <c r="T672" s="17">
        <f t="shared" si="43"/>
        <v>42437.25</v>
      </c>
    </row>
    <row r="673" spans="1:20" x14ac:dyDescent="0.35">
      <c r="A673">
        <v>671</v>
      </c>
      <c r="B673" t="s">
        <v>1382</v>
      </c>
      <c r="C673" s="3" t="s">
        <v>1383</v>
      </c>
      <c r="D673" s="6">
        <v>97600</v>
      </c>
      <c r="E673" s="6">
        <v>119127</v>
      </c>
      <c r="F673" s="4">
        <f t="shared" si="40"/>
        <v>1.220563524590164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7">
        <f t="shared" si="42"/>
        <v>40390.208333333336</v>
      </c>
      <c r="T673" s="17">
        <f t="shared" si="43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 s="6">
        <v>197900</v>
      </c>
      <c r="E674" s="6">
        <v>110689</v>
      </c>
      <c r="F674" s="4">
        <f t="shared" si="40"/>
        <v>0.55931783729156137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7">
        <f t="shared" si="42"/>
        <v>43180.208333333328</v>
      </c>
      <c r="T674" s="17">
        <f t="shared" si="43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 s="6">
        <v>5600</v>
      </c>
      <c r="E675" s="6">
        <v>2445</v>
      </c>
      <c r="F675" s="4">
        <f t="shared" si="40"/>
        <v>0.43660714285714286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7">
        <f t="shared" si="42"/>
        <v>42475.208333333328</v>
      </c>
      <c r="T675" s="17">
        <f t="shared" si="43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 s="6">
        <v>170700</v>
      </c>
      <c r="E676" s="6">
        <v>57250</v>
      </c>
      <c r="F676" s="4">
        <f t="shared" si="40"/>
        <v>0.33538371411833628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7">
        <f t="shared" si="42"/>
        <v>40774.208333333336</v>
      </c>
      <c r="T676" s="17">
        <f t="shared" si="43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 s="6">
        <v>9700</v>
      </c>
      <c r="E677" s="6">
        <v>11929</v>
      </c>
      <c r="F677" s="4">
        <f t="shared" si="40"/>
        <v>1.2297938144329896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7">
        <f t="shared" si="42"/>
        <v>43719.208333333328</v>
      </c>
      <c r="T677" s="17">
        <f t="shared" si="43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 s="6">
        <v>62300</v>
      </c>
      <c r="E678" s="6">
        <v>118214</v>
      </c>
      <c r="F678" s="4">
        <f t="shared" si="40"/>
        <v>1.8974959871589085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7">
        <f t="shared" si="42"/>
        <v>41178.208333333336</v>
      </c>
      <c r="T678" s="17">
        <f t="shared" si="43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 s="6">
        <v>5300</v>
      </c>
      <c r="E679" s="6">
        <v>4432</v>
      </c>
      <c r="F679" s="4">
        <f t="shared" si="40"/>
        <v>0.83622641509433959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7">
        <f t="shared" si="42"/>
        <v>42561.208333333328</v>
      </c>
      <c r="T679" s="17">
        <f t="shared" si="43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 s="6">
        <v>99500</v>
      </c>
      <c r="E680" s="6">
        <v>17879</v>
      </c>
      <c r="F680" s="4">
        <f t="shared" si="40"/>
        <v>0.17968844221105529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7">
        <f t="shared" si="42"/>
        <v>43484.25</v>
      </c>
      <c r="T680" s="17">
        <f t="shared" si="43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 s="6">
        <v>1400</v>
      </c>
      <c r="E681" s="6">
        <v>14511</v>
      </c>
      <c r="F681" s="4">
        <f t="shared" si="40"/>
        <v>10.365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7">
        <f t="shared" si="42"/>
        <v>43756.208333333328</v>
      </c>
      <c r="T681" s="17">
        <f t="shared" si="43"/>
        <v>43761.208333333328</v>
      </c>
    </row>
    <row r="682" spans="1:20" x14ac:dyDescent="0.35">
      <c r="A682">
        <v>680</v>
      </c>
      <c r="B682" t="s">
        <v>1399</v>
      </c>
      <c r="C682" s="3" t="s">
        <v>1400</v>
      </c>
      <c r="D682" s="6">
        <v>145600</v>
      </c>
      <c r="E682" s="6">
        <v>141822</v>
      </c>
      <c r="F682" s="4">
        <f t="shared" si="40"/>
        <v>0.97405219780219776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7">
        <f t="shared" si="42"/>
        <v>43813.25</v>
      </c>
      <c r="T682" s="17">
        <f t="shared" si="43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 s="6">
        <v>184100</v>
      </c>
      <c r="E683" s="6">
        <v>159037</v>
      </c>
      <c r="F683" s="4">
        <f t="shared" si="40"/>
        <v>0.86386203150461705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7">
        <f t="shared" si="42"/>
        <v>40898.25</v>
      </c>
      <c r="T683" s="17">
        <f t="shared" si="43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 s="6">
        <v>5400</v>
      </c>
      <c r="E684" s="6">
        <v>8109</v>
      </c>
      <c r="F684" s="4">
        <f t="shared" si="40"/>
        <v>1.5016666666666667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7">
        <f t="shared" si="42"/>
        <v>41619.25</v>
      </c>
      <c r="T684" s="17">
        <f t="shared" si="43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 s="6">
        <v>2300</v>
      </c>
      <c r="E685" s="6">
        <v>8244</v>
      </c>
      <c r="F685" s="4">
        <f t="shared" si="40"/>
        <v>3.5843478260869563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7">
        <f t="shared" si="42"/>
        <v>43359.208333333328</v>
      </c>
      <c r="T685" s="17">
        <f t="shared" si="43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 s="6">
        <v>1400</v>
      </c>
      <c r="E686" s="6">
        <v>7600</v>
      </c>
      <c r="F686" s="4">
        <f t="shared" si="40"/>
        <v>5.4285714285714288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7">
        <f t="shared" si="42"/>
        <v>40358.208333333336</v>
      </c>
      <c r="T686" s="17">
        <f t="shared" si="43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 s="6">
        <v>140000</v>
      </c>
      <c r="E687" s="6">
        <v>94501</v>
      </c>
      <c r="F687" s="4">
        <f t="shared" si="40"/>
        <v>0.67500714285714281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7">
        <f t="shared" si="42"/>
        <v>42239.208333333328</v>
      </c>
      <c r="T687" s="17">
        <f t="shared" si="43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 s="6">
        <v>7500</v>
      </c>
      <c r="E688" s="6">
        <v>14381</v>
      </c>
      <c r="F688" s="4">
        <f t="shared" si="40"/>
        <v>1.9174666666666667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7">
        <f t="shared" si="42"/>
        <v>43186.208333333328</v>
      </c>
      <c r="T688" s="17">
        <f t="shared" si="43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 s="6">
        <v>1500</v>
      </c>
      <c r="E689" s="6">
        <v>13980</v>
      </c>
      <c r="F689" s="4">
        <f t="shared" si="40"/>
        <v>9.32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7">
        <f t="shared" si="42"/>
        <v>42806.25</v>
      </c>
      <c r="T689" s="17">
        <f t="shared" si="43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 s="6">
        <v>2900</v>
      </c>
      <c r="E690" s="6">
        <v>12449</v>
      </c>
      <c r="F690" s="4">
        <f t="shared" si="40"/>
        <v>4.2927586206896553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7">
        <f t="shared" si="42"/>
        <v>43475.25</v>
      </c>
      <c r="T690" s="17">
        <f t="shared" si="43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 s="6">
        <v>7300</v>
      </c>
      <c r="E691" s="6">
        <v>7348</v>
      </c>
      <c r="F691" s="4">
        <f t="shared" si="40"/>
        <v>1.0065753424657535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7">
        <f t="shared" si="42"/>
        <v>41576.208333333336</v>
      </c>
      <c r="T691" s="17">
        <f t="shared" si="43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 s="6">
        <v>3600</v>
      </c>
      <c r="E692" s="6">
        <v>8158</v>
      </c>
      <c r="F692" s="4">
        <f t="shared" si="40"/>
        <v>2.266111111111111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7">
        <f t="shared" si="42"/>
        <v>40874.25</v>
      </c>
      <c r="T692" s="17">
        <f t="shared" si="43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 s="6">
        <v>5000</v>
      </c>
      <c r="E693" s="6">
        <v>7119</v>
      </c>
      <c r="F693" s="4">
        <f t="shared" si="40"/>
        <v>1.4238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7">
        <f t="shared" si="42"/>
        <v>41185.208333333336</v>
      </c>
      <c r="T693" s="17">
        <f t="shared" si="43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 s="6">
        <v>6000</v>
      </c>
      <c r="E694" s="6">
        <v>5438</v>
      </c>
      <c r="F694" s="4">
        <f t="shared" si="40"/>
        <v>0.90633333333333332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7">
        <f t="shared" si="42"/>
        <v>43655.208333333328</v>
      </c>
      <c r="T694" s="17">
        <f t="shared" si="43"/>
        <v>43673.208333333328</v>
      </c>
    </row>
    <row r="695" spans="1:20" x14ac:dyDescent="0.35">
      <c r="A695">
        <v>693</v>
      </c>
      <c r="B695" t="s">
        <v>1425</v>
      </c>
      <c r="C695" s="3" t="s">
        <v>1426</v>
      </c>
      <c r="D695" s="6">
        <v>180400</v>
      </c>
      <c r="E695" s="6">
        <v>115396</v>
      </c>
      <c r="F695" s="4">
        <f t="shared" si="40"/>
        <v>0.63966740576496672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7">
        <f t="shared" si="42"/>
        <v>43025.208333333328</v>
      </c>
      <c r="T695" s="17">
        <f t="shared" si="43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 s="6">
        <v>9100</v>
      </c>
      <c r="E696" s="6">
        <v>7656</v>
      </c>
      <c r="F696" s="4">
        <f t="shared" si="40"/>
        <v>0.84131868131868137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7">
        <f t="shared" si="42"/>
        <v>43066.25</v>
      </c>
      <c r="T696" s="17">
        <f t="shared" si="43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 s="6">
        <v>9200</v>
      </c>
      <c r="E697" s="6">
        <v>12322</v>
      </c>
      <c r="F697" s="4">
        <f t="shared" si="40"/>
        <v>1.3393478260869565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7">
        <f t="shared" si="42"/>
        <v>42322.25</v>
      </c>
      <c r="T697" s="17">
        <f t="shared" si="43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 s="6">
        <v>164100</v>
      </c>
      <c r="E698" s="6">
        <v>96888</v>
      </c>
      <c r="F698" s="4">
        <f t="shared" si="40"/>
        <v>0.59042047531992692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7">
        <f t="shared" si="42"/>
        <v>42114.208333333328</v>
      </c>
      <c r="T698" s="17">
        <f t="shared" si="43"/>
        <v>42115.208333333328</v>
      </c>
    </row>
    <row r="699" spans="1:20" x14ac:dyDescent="0.35">
      <c r="A699">
        <v>697</v>
      </c>
      <c r="B699" t="s">
        <v>1433</v>
      </c>
      <c r="C699" s="3" t="s">
        <v>1434</v>
      </c>
      <c r="D699" s="6">
        <v>128900</v>
      </c>
      <c r="E699" s="6">
        <v>196960</v>
      </c>
      <c r="F699" s="4">
        <f t="shared" si="40"/>
        <v>1.5280062063615205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7">
        <f t="shared" si="42"/>
        <v>43190.208333333328</v>
      </c>
      <c r="T699" s="17">
        <f t="shared" si="43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 s="6">
        <v>42100</v>
      </c>
      <c r="E700" s="6">
        <v>188057</v>
      </c>
      <c r="F700" s="4">
        <f t="shared" si="40"/>
        <v>4.466912114014252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7">
        <f t="shared" si="42"/>
        <v>40871.25</v>
      </c>
      <c r="T700" s="17">
        <f t="shared" si="43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 s="6">
        <v>7400</v>
      </c>
      <c r="E701" s="6">
        <v>6245</v>
      </c>
      <c r="F701" s="4">
        <f t="shared" si="40"/>
        <v>0.8439189189189189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7">
        <f t="shared" si="42"/>
        <v>43641.208333333328</v>
      </c>
      <c r="T701" s="17">
        <f t="shared" si="43"/>
        <v>43642.208333333328</v>
      </c>
    </row>
    <row r="702" spans="1:20" x14ac:dyDescent="0.35">
      <c r="A702">
        <v>700</v>
      </c>
      <c r="B702" t="s">
        <v>1438</v>
      </c>
      <c r="C702" s="3" t="s">
        <v>1439</v>
      </c>
      <c r="D702" s="6">
        <v>100</v>
      </c>
      <c r="E702" s="6">
        <v>3</v>
      </c>
      <c r="F702" s="4">
        <f t="shared" si="40"/>
        <v>0.03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7">
        <f t="shared" si="42"/>
        <v>40203.25</v>
      </c>
      <c r="T702" s="17">
        <f t="shared" si="43"/>
        <v>40218.25</v>
      </c>
    </row>
    <row r="703" spans="1:20" x14ac:dyDescent="0.35">
      <c r="A703">
        <v>701</v>
      </c>
      <c r="B703" t="s">
        <v>1440</v>
      </c>
      <c r="C703" s="3" t="s">
        <v>1441</v>
      </c>
      <c r="D703" s="6">
        <v>52000</v>
      </c>
      <c r="E703" s="6">
        <v>91014</v>
      </c>
      <c r="F703" s="4">
        <f t="shared" si="40"/>
        <v>1.7502692307692307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7">
        <f t="shared" si="42"/>
        <v>40629.208333333336</v>
      </c>
      <c r="T703" s="17">
        <f t="shared" si="43"/>
        <v>40636.208333333336</v>
      </c>
    </row>
    <row r="704" spans="1:20" x14ac:dyDescent="0.35">
      <c r="A704">
        <v>702</v>
      </c>
      <c r="B704" t="s">
        <v>1442</v>
      </c>
      <c r="C704" s="3" t="s">
        <v>1443</v>
      </c>
      <c r="D704" s="6">
        <v>8700</v>
      </c>
      <c r="E704" s="6">
        <v>4710</v>
      </c>
      <c r="F704" s="4">
        <f t="shared" si="40"/>
        <v>0.54137931034482756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7">
        <f t="shared" si="42"/>
        <v>41477.208333333336</v>
      </c>
      <c r="T704" s="17">
        <f t="shared" si="43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 s="6">
        <v>63400</v>
      </c>
      <c r="E705" s="6">
        <v>197728</v>
      </c>
      <c r="F705" s="4">
        <f t="shared" si="40"/>
        <v>3.1187381703470032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7">
        <f t="shared" si="42"/>
        <v>41020.208333333336</v>
      </c>
      <c r="T705" s="17">
        <f t="shared" si="43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 s="6">
        <v>8700</v>
      </c>
      <c r="E706" s="6">
        <v>10682</v>
      </c>
      <c r="F706" s="4">
        <f t="shared" ref="F706:F769" si="44">IFERROR(E706/D706,0)</f>
        <v>1.2278160919540231</v>
      </c>
      <c r="G706" t="s">
        <v>20</v>
      </c>
      <c r="H706">
        <v>116</v>
      </c>
      <c r="I706" s="7">
        <f t="shared" ref="I706:I769" si="45">IFERROR(E706/H706,0)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7">
        <f t="shared" ref="S706:S769" si="46">(((L706/60)/60)/24)+DATE(1970,1,1)</f>
        <v>42555.208333333328</v>
      </c>
      <c r="T706" s="17">
        <f t="shared" ref="T706:T769" si="47">(((M706/60)/60)/24)+DATE(1970,1,1)</f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 s="6">
        <v>169700</v>
      </c>
      <c r="E707" s="6">
        <v>168048</v>
      </c>
      <c r="F707" s="4">
        <f t="shared" si="44"/>
        <v>0.99026517383618151</v>
      </c>
      <c r="G707" t="s">
        <v>14</v>
      </c>
      <c r="H707">
        <v>2025</v>
      </c>
      <c r="I707" s="7">
        <f t="shared" si="4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7">
        <f t="shared" si="46"/>
        <v>41619.25</v>
      </c>
      <c r="T707" s="17">
        <f t="shared" si="47"/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 s="6">
        <v>108400</v>
      </c>
      <c r="E708" s="6">
        <v>138586</v>
      </c>
      <c r="F708" s="4">
        <f t="shared" si="44"/>
        <v>1.278468634686347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7">
        <f t="shared" si="46"/>
        <v>43471.25</v>
      </c>
      <c r="T708" s="17">
        <f t="shared" si="47"/>
        <v>43479.25</v>
      </c>
    </row>
    <row r="709" spans="1:20" x14ac:dyDescent="0.35">
      <c r="A709">
        <v>707</v>
      </c>
      <c r="B709" t="s">
        <v>1452</v>
      </c>
      <c r="C709" s="3" t="s">
        <v>1453</v>
      </c>
      <c r="D709" s="6">
        <v>7300</v>
      </c>
      <c r="E709" s="6">
        <v>11579</v>
      </c>
      <c r="F709" s="4">
        <f t="shared" si="44"/>
        <v>1.5861643835616439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7">
        <f t="shared" si="46"/>
        <v>43442.25</v>
      </c>
      <c r="T709" s="17">
        <f t="shared" si="47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 s="6">
        <v>1700</v>
      </c>
      <c r="E710" s="6">
        <v>12020</v>
      </c>
      <c r="F710" s="4">
        <f t="shared" si="44"/>
        <v>7.0705882352941174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7">
        <f t="shared" si="46"/>
        <v>42877.208333333328</v>
      </c>
      <c r="T710" s="17">
        <f t="shared" si="47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 s="6">
        <v>9800</v>
      </c>
      <c r="E711" s="6">
        <v>13954</v>
      </c>
      <c r="F711" s="4">
        <f t="shared" si="44"/>
        <v>1.4238775510204082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7">
        <f t="shared" si="46"/>
        <v>41018.208333333336</v>
      </c>
      <c r="T711" s="17">
        <f t="shared" si="47"/>
        <v>41025.208333333336</v>
      </c>
    </row>
    <row r="712" spans="1:20" x14ac:dyDescent="0.35">
      <c r="A712">
        <v>710</v>
      </c>
      <c r="B712" t="s">
        <v>1458</v>
      </c>
      <c r="C712" s="3" t="s">
        <v>1459</v>
      </c>
      <c r="D712" s="6">
        <v>4300</v>
      </c>
      <c r="E712" s="6">
        <v>6358</v>
      </c>
      <c r="F712" s="4">
        <f t="shared" si="44"/>
        <v>1.4786046511627906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7">
        <f t="shared" si="46"/>
        <v>43295.208333333328</v>
      </c>
      <c r="T712" s="17">
        <f t="shared" si="47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 s="6">
        <v>6200</v>
      </c>
      <c r="E713" s="6">
        <v>1260</v>
      </c>
      <c r="F713" s="4">
        <f t="shared" si="44"/>
        <v>0.20322580645161289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7">
        <f t="shared" si="46"/>
        <v>42393.25</v>
      </c>
      <c r="T713" s="17">
        <f t="shared" si="47"/>
        <v>42395.25</v>
      </c>
    </row>
    <row r="714" spans="1:20" x14ac:dyDescent="0.35">
      <c r="A714">
        <v>712</v>
      </c>
      <c r="B714" t="s">
        <v>1462</v>
      </c>
      <c r="C714" s="3" t="s">
        <v>1463</v>
      </c>
      <c r="D714" s="6">
        <v>800</v>
      </c>
      <c r="E714" s="6">
        <v>14725</v>
      </c>
      <c r="F714" s="4">
        <f t="shared" si="44"/>
        <v>18.40625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7">
        <f t="shared" si="46"/>
        <v>42559.208333333328</v>
      </c>
      <c r="T714" s="17">
        <f t="shared" si="47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 s="6">
        <v>6900</v>
      </c>
      <c r="E715" s="6">
        <v>11174</v>
      </c>
      <c r="F715" s="4">
        <f t="shared" si="44"/>
        <v>1.6194202898550725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7">
        <f t="shared" si="46"/>
        <v>42604.208333333328</v>
      </c>
      <c r="T715" s="17">
        <f t="shared" si="47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 s="6">
        <v>38500</v>
      </c>
      <c r="E716" s="6">
        <v>182036</v>
      </c>
      <c r="F716" s="4">
        <f t="shared" si="44"/>
        <v>4.7282077922077921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7">
        <f t="shared" si="46"/>
        <v>41870.208333333336</v>
      </c>
      <c r="T716" s="17">
        <f t="shared" si="47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 s="6">
        <v>118000</v>
      </c>
      <c r="E717" s="6">
        <v>28870</v>
      </c>
      <c r="F717" s="4">
        <f t="shared" si="44"/>
        <v>0.24466101694915254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7">
        <f t="shared" si="46"/>
        <v>40397.208333333336</v>
      </c>
      <c r="T717" s="17">
        <f t="shared" si="47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 s="6">
        <v>2000</v>
      </c>
      <c r="E718" s="6">
        <v>10353</v>
      </c>
      <c r="F718" s="4">
        <f t="shared" si="44"/>
        <v>5.1764999999999999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7">
        <f t="shared" si="46"/>
        <v>41465.208333333336</v>
      </c>
      <c r="T718" s="17">
        <f t="shared" si="47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 s="6">
        <v>5600</v>
      </c>
      <c r="E719" s="6">
        <v>13868</v>
      </c>
      <c r="F719" s="4">
        <f t="shared" si="44"/>
        <v>2.4764285714285714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7">
        <f t="shared" si="46"/>
        <v>40777.208333333336</v>
      </c>
      <c r="T719" s="17">
        <f t="shared" si="47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 s="6">
        <v>8300</v>
      </c>
      <c r="E720" s="6">
        <v>8317</v>
      </c>
      <c r="F720" s="4">
        <f t="shared" si="44"/>
        <v>1.0020481927710843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7">
        <f t="shared" si="46"/>
        <v>41442.208333333336</v>
      </c>
      <c r="T720" s="17">
        <f t="shared" si="47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 s="6">
        <v>6900</v>
      </c>
      <c r="E721" s="6">
        <v>10557</v>
      </c>
      <c r="F721" s="4">
        <f t="shared" si="44"/>
        <v>1.53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7">
        <f t="shared" si="46"/>
        <v>41058.208333333336</v>
      </c>
      <c r="T721" s="17">
        <f t="shared" si="47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 s="6">
        <v>8700</v>
      </c>
      <c r="E722" s="6">
        <v>3227</v>
      </c>
      <c r="F722" s="4">
        <f t="shared" si="44"/>
        <v>0.37091954022988505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7">
        <f t="shared" si="46"/>
        <v>43152.25</v>
      </c>
      <c r="T722" s="17">
        <f t="shared" si="47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 s="6">
        <v>123600</v>
      </c>
      <c r="E723" s="6">
        <v>5429</v>
      </c>
      <c r="F723" s="4">
        <f t="shared" si="44"/>
        <v>4.3923948220064728E-2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7">
        <f t="shared" si="46"/>
        <v>43194.208333333328</v>
      </c>
      <c r="T723" s="17">
        <f t="shared" si="47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 s="6">
        <v>48500</v>
      </c>
      <c r="E724" s="6">
        <v>75906</v>
      </c>
      <c r="F724" s="4">
        <f t="shared" si="44"/>
        <v>1.5650721649484536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7">
        <f t="shared" si="46"/>
        <v>43045.25</v>
      </c>
      <c r="T724" s="17">
        <f t="shared" si="47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 s="6">
        <v>4900</v>
      </c>
      <c r="E725" s="6">
        <v>13250</v>
      </c>
      <c r="F725" s="4">
        <f t="shared" si="44"/>
        <v>2.704081632653061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7">
        <f t="shared" si="46"/>
        <v>42431.25</v>
      </c>
      <c r="T725" s="17">
        <f t="shared" si="47"/>
        <v>42452.208333333328</v>
      </c>
    </row>
    <row r="726" spans="1:20" x14ac:dyDescent="0.35">
      <c r="A726">
        <v>724</v>
      </c>
      <c r="B726" t="s">
        <v>1486</v>
      </c>
      <c r="C726" s="3" t="s">
        <v>1487</v>
      </c>
      <c r="D726" s="6">
        <v>8400</v>
      </c>
      <c r="E726" s="6">
        <v>11261</v>
      </c>
      <c r="F726" s="4">
        <f t="shared" si="44"/>
        <v>1.3405952380952382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7">
        <f t="shared" si="46"/>
        <v>41934.208333333336</v>
      </c>
      <c r="T726" s="17">
        <f t="shared" si="47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 s="6">
        <v>193200</v>
      </c>
      <c r="E727" s="6">
        <v>97369</v>
      </c>
      <c r="F727" s="4">
        <f t="shared" si="44"/>
        <v>0.50398033126293995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7">
        <f t="shared" si="46"/>
        <v>41958.25</v>
      </c>
      <c r="T727" s="17">
        <f t="shared" si="47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 s="6">
        <v>54300</v>
      </c>
      <c r="E728" s="6">
        <v>48227</v>
      </c>
      <c r="F728" s="4">
        <f t="shared" si="44"/>
        <v>0.88815837937384901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7">
        <f t="shared" si="46"/>
        <v>40476.208333333336</v>
      </c>
      <c r="T728" s="17">
        <f t="shared" si="47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 s="6">
        <v>8900</v>
      </c>
      <c r="E729" s="6">
        <v>14685</v>
      </c>
      <c r="F729" s="4">
        <f t="shared" si="44"/>
        <v>1.65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7">
        <f t="shared" si="46"/>
        <v>43485.25</v>
      </c>
      <c r="T729" s="17">
        <f t="shared" si="47"/>
        <v>43543.208333333328</v>
      </c>
    </row>
    <row r="730" spans="1:20" x14ac:dyDescent="0.35">
      <c r="A730">
        <v>728</v>
      </c>
      <c r="B730" t="s">
        <v>1494</v>
      </c>
      <c r="C730" s="3" t="s">
        <v>1495</v>
      </c>
      <c r="D730" s="6">
        <v>4200</v>
      </c>
      <c r="E730" s="6">
        <v>735</v>
      </c>
      <c r="F730" s="4">
        <f t="shared" si="44"/>
        <v>0.17499999999999999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7">
        <f t="shared" si="46"/>
        <v>42515.208333333328</v>
      </c>
      <c r="T730" s="17">
        <f t="shared" si="47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 s="6">
        <v>5600</v>
      </c>
      <c r="E731" s="6">
        <v>10397</v>
      </c>
      <c r="F731" s="4">
        <f t="shared" si="44"/>
        <v>1.8566071428571429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7">
        <f t="shared" si="46"/>
        <v>41309.25</v>
      </c>
      <c r="T731" s="17">
        <f t="shared" si="47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 s="6">
        <v>28800</v>
      </c>
      <c r="E732" s="6">
        <v>118847</v>
      </c>
      <c r="F732" s="4">
        <f t="shared" si="44"/>
        <v>4.1266319444444441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7">
        <f t="shared" si="46"/>
        <v>42147.208333333328</v>
      </c>
      <c r="T732" s="17">
        <f t="shared" si="47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 s="6">
        <v>8000</v>
      </c>
      <c r="E733" s="6">
        <v>7220</v>
      </c>
      <c r="F733" s="4">
        <f t="shared" si="44"/>
        <v>0.90249999999999997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7">
        <f t="shared" si="46"/>
        <v>42939.208333333328</v>
      </c>
      <c r="T733" s="17">
        <f t="shared" si="47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 s="6">
        <v>117000</v>
      </c>
      <c r="E734" s="6">
        <v>107622</v>
      </c>
      <c r="F734" s="4">
        <f t="shared" si="44"/>
        <v>0.91984615384615387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7">
        <f t="shared" si="46"/>
        <v>42816.208333333328</v>
      </c>
      <c r="T734" s="17">
        <f t="shared" si="47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 s="6">
        <v>15800</v>
      </c>
      <c r="E735" s="6">
        <v>83267</v>
      </c>
      <c r="F735" s="4">
        <f t="shared" si="44"/>
        <v>5.2700632911392402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7">
        <f t="shared" si="46"/>
        <v>41844.208333333336</v>
      </c>
      <c r="T735" s="17">
        <f t="shared" si="47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 s="6">
        <v>4200</v>
      </c>
      <c r="E736" s="6">
        <v>13404</v>
      </c>
      <c r="F736" s="4">
        <f t="shared" si="44"/>
        <v>3.1914285714285713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7">
        <f t="shared" si="46"/>
        <v>42763.25</v>
      </c>
      <c r="T736" s="17">
        <f t="shared" si="47"/>
        <v>42775.25</v>
      </c>
    </row>
    <row r="737" spans="1:20" x14ac:dyDescent="0.35">
      <c r="A737">
        <v>735</v>
      </c>
      <c r="B737" t="s">
        <v>1508</v>
      </c>
      <c r="C737" s="3" t="s">
        <v>1509</v>
      </c>
      <c r="D737" s="6">
        <v>37100</v>
      </c>
      <c r="E737" s="6">
        <v>131404</v>
      </c>
      <c r="F737" s="4">
        <f t="shared" si="44"/>
        <v>3.5418867924528303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7">
        <f t="shared" si="46"/>
        <v>42459.208333333328</v>
      </c>
      <c r="T737" s="17">
        <f t="shared" si="47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 s="6">
        <v>7700</v>
      </c>
      <c r="E738" s="6">
        <v>2533</v>
      </c>
      <c r="F738" s="4">
        <f t="shared" si="44"/>
        <v>0.32896103896103895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7">
        <f t="shared" si="46"/>
        <v>42055.25</v>
      </c>
      <c r="T738" s="17">
        <f t="shared" si="47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 s="6">
        <v>3700</v>
      </c>
      <c r="E739" s="6">
        <v>5028</v>
      </c>
      <c r="F739" s="4">
        <f t="shared" si="44"/>
        <v>1.358918918918919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7">
        <f t="shared" si="46"/>
        <v>42685.25</v>
      </c>
      <c r="T739" s="17">
        <f t="shared" si="47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 s="6">
        <v>74700</v>
      </c>
      <c r="E740" s="6">
        <v>1557</v>
      </c>
      <c r="F740" s="4">
        <f t="shared" si="44"/>
        <v>2.0843373493975904E-2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7">
        <f t="shared" si="46"/>
        <v>41959.25</v>
      </c>
      <c r="T740" s="17">
        <f t="shared" si="47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 s="6">
        <v>10000</v>
      </c>
      <c r="E741" s="6">
        <v>6100</v>
      </c>
      <c r="F741" s="4">
        <f t="shared" si="44"/>
        <v>0.61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7">
        <f t="shared" si="46"/>
        <v>41089.208333333336</v>
      </c>
      <c r="T741" s="17">
        <f t="shared" si="47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 s="6">
        <v>5300</v>
      </c>
      <c r="E742" s="6">
        <v>1592</v>
      </c>
      <c r="F742" s="4">
        <f t="shared" si="44"/>
        <v>0.30037735849056602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7">
        <f t="shared" si="46"/>
        <v>42769.25</v>
      </c>
      <c r="T742" s="17">
        <f t="shared" si="47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 s="6">
        <v>1200</v>
      </c>
      <c r="E743" s="6">
        <v>14150</v>
      </c>
      <c r="F743" s="4">
        <f t="shared" si="44"/>
        <v>11.791666666666666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7">
        <f t="shared" si="46"/>
        <v>40321.208333333336</v>
      </c>
      <c r="T743" s="17">
        <f t="shared" si="47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 s="6">
        <v>1200</v>
      </c>
      <c r="E744" s="6">
        <v>13513</v>
      </c>
      <c r="F744" s="4">
        <f t="shared" si="44"/>
        <v>11.260833333333334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7">
        <f t="shared" si="46"/>
        <v>40197.25</v>
      </c>
      <c r="T744" s="17">
        <f t="shared" si="47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 s="6">
        <v>3900</v>
      </c>
      <c r="E745" s="6">
        <v>504</v>
      </c>
      <c r="F745" s="4">
        <f t="shared" si="44"/>
        <v>0.12923076923076923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7">
        <f t="shared" si="46"/>
        <v>42298.208333333328</v>
      </c>
      <c r="T745" s="17">
        <f t="shared" si="47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 s="6">
        <v>2000</v>
      </c>
      <c r="E746" s="6">
        <v>14240</v>
      </c>
      <c r="F746" s="4">
        <f t="shared" si="44"/>
        <v>7.12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7">
        <f t="shared" si="46"/>
        <v>43322.208333333328</v>
      </c>
      <c r="T746" s="17">
        <f t="shared" si="47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 s="6">
        <v>6900</v>
      </c>
      <c r="E747" s="6">
        <v>2091</v>
      </c>
      <c r="F747" s="4">
        <f t="shared" si="44"/>
        <v>0.30304347826086958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7">
        <f t="shared" si="46"/>
        <v>40328.208333333336</v>
      </c>
      <c r="T747" s="17">
        <f t="shared" si="47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 s="6">
        <v>55800</v>
      </c>
      <c r="E748" s="6">
        <v>118580</v>
      </c>
      <c r="F748" s="4">
        <f t="shared" si="44"/>
        <v>2.1250896057347672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7">
        <f t="shared" si="46"/>
        <v>40825.208333333336</v>
      </c>
      <c r="T748" s="17">
        <f t="shared" si="47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 s="6">
        <v>4900</v>
      </c>
      <c r="E749" s="6">
        <v>11214</v>
      </c>
      <c r="F749" s="4">
        <f t="shared" si="44"/>
        <v>2.2885714285714287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7">
        <f t="shared" si="46"/>
        <v>40423.208333333336</v>
      </c>
      <c r="T749" s="17">
        <f t="shared" si="47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 s="6">
        <v>194900</v>
      </c>
      <c r="E750" s="6">
        <v>68137</v>
      </c>
      <c r="F750" s="4">
        <f t="shared" si="44"/>
        <v>0.34959979476654696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7">
        <f t="shared" si="46"/>
        <v>40238.25</v>
      </c>
      <c r="T750" s="17">
        <f t="shared" si="47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 s="6">
        <v>8600</v>
      </c>
      <c r="E751" s="6">
        <v>13527</v>
      </c>
      <c r="F751" s="4">
        <f t="shared" si="44"/>
        <v>1.5729069767441861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7">
        <f t="shared" si="46"/>
        <v>41920.208333333336</v>
      </c>
      <c r="T751" s="17">
        <f t="shared" si="47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 s="6">
        <v>100</v>
      </c>
      <c r="E752" s="6">
        <v>1</v>
      </c>
      <c r="F752" s="4">
        <f t="shared" si="44"/>
        <v>0.01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7">
        <f t="shared" si="46"/>
        <v>40360.208333333336</v>
      </c>
      <c r="T752" s="17">
        <f t="shared" si="47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 s="6">
        <v>3600</v>
      </c>
      <c r="E753" s="6">
        <v>8363</v>
      </c>
      <c r="F753" s="4">
        <f t="shared" si="44"/>
        <v>2.3230555555555554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7">
        <f t="shared" si="46"/>
        <v>42446.208333333328</v>
      </c>
      <c r="T753" s="17">
        <f t="shared" si="47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 s="6">
        <v>5800</v>
      </c>
      <c r="E754" s="6">
        <v>5362</v>
      </c>
      <c r="F754" s="4">
        <f t="shared" si="44"/>
        <v>0.92448275862068963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7">
        <f t="shared" si="46"/>
        <v>40395.208333333336</v>
      </c>
      <c r="T754" s="17">
        <f t="shared" si="47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 s="6">
        <v>4700</v>
      </c>
      <c r="E755" s="6">
        <v>12065</v>
      </c>
      <c r="F755" s="4">
        <f t="shared" si="44"/>
        <v>2.5670212765957445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7">
        <f t="shared" si="46"/>
        <v>40321.208333333336</v>
      </c>
      <c r="T755" s="17">
        <f t="shared" si="47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 s="6">
        <v>70400</v>
      </c>
      <c r="E756" s="6">
        <v>118603</v>
      </c>
      <c r="F756" s="4">
        <f t="shared" si="44"/>
        <v>1.6847017045454546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7">
        <f t="shared" si="46"/>
        <v>41210.208333333336</v>
      </c>
      <c r="T756" s="17">
        <f t="shared" si="47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 s="6">
        <v>4500</v>
      </c>
      <c r="E757" s="6">
        <v>7496</v>
      </c>
      <c r="F757" s="4">
        <f t="shared" si="44"/>
        <v>1.6657777777777778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7">
        <f t="shared" si="46"/>
        <v>43096.25</v>
      </c>
      <c r="T757" s="17">
        <f t="shared" si="47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 s="6">
        <v>1300</v>
      </c>
      <c r="E758" s="6">
        <v>10037</v>
      </c>
      <c r="F758" s="4">
        <f t="shared" si="44"/>
        <v>7.7207692307692311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7">
        <f t="shared" si="46"/>
        <v>42024.25</v>
      </c>
      <c r="T758" s="17">
        <f t="shared" si="47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 s="6">
        <v>1400</v>
      </c>
      <c r="E759" s="6">
        <v>5696</v>
      </c>
      <c r="F759" s="4">
        <f t="shared" si="44"/>
        <v>4.0685714285714285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7">
        <f t="shared" si="46"/>
        <v>40675.208333333336</v>
      </c>
      <c r="T759" s="17">
        <f t="shared" si="47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 s="6">
        <v>29600</v>
      </c>
      <c r="E760" s="6">
        <v>167005</v>
      </c>
      <c r="F760" s="4">
        <f t="shared" si="44"/>
        <v>5.6420608108108112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7">
        <f t="shared" si="46"/>
        <v>41936.208333333336</v>
      </c>
      <c r="T760" s="17">
        <f t="shared" si="47"/>
        <v>41945.208333333336</v>
      </c>
    </row>
    <row r="761" spans="1:20" x14ac:dyDescent="0.35">
      <c r="A761">
        <v>759</v>
      </c>
      <c r="B761" t="s">
        <v>1554</v>
      </c>
      <c r="C761" s="3" t="s">
        <v>1555</v>
      </c>
      <c r="D761" s="6">
        <v>167500</v>
      </c>
      <c r="E761" s="6">
        <v>114615</v>
      </c>
      <c r="F761" s="4">
        <f t="shared" si="44"/>
        <v>0.6842686567164179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7">
        <f t="shared" si="46"/>
        <v>43136.25</v>
      </c>
      <c r="T761" s="17">
        <f t="shared" si="47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 s="6">
        <v>48300</v>
      </c>
      <c r="E762" s="6">
        <v>16592</v>
      </c>
      <c r="F762" s="4">
        <f t="shared" si="44"/>
        <v>0.34351966873706002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7">
        <f t="shared" si="46"/>
        <v>43678.208333333328</v>
      </c>
      <c r="T762" s="17">
        <f t="shared" si="47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 s="6">
        <v>2200</v>
      </c>
      <c r="E763" s="6">
        <v>14420</v>
      </c>
      <c r="F763" s="4">
        <f t="shared" si="44"/>
        <v>6.5545454545454547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7">
        <f t="shared" si="46"/>
        <v>42938.208333333328</v>
      </c>
      <c r="T763" s="17">
        <f t="shared" si="47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 s="6">
        <v>3500</v>
      </c>
      <c r="E764" s="6">
        <v>6204</v>
      </c>
      <c r="F764" s="4">
        <f t="shared" si="44"/>
        <v>1.7725714285714285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7">
        <f t="shared" si="46"/>
        <v>41241.25</v>
      </c>
      <c r="T764" s="17">
        <f t="shared" si="47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 s="6">
        <v>5600</v>
      </c>
      <c r="E765" s="6">
        <v>6338</v>
      </c>
      <c r="F765" s="4">
        <f t="shared" si="44"/>
        <v>1.1317857142857144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7">
        <f t="shared" si="46"/>
        <v>41037.208333333336</v>
      </c>
      <c r="T765" s="17">
        <f t="shared" si="47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 s="6">
        <v>1100</v>
      </c>
      <c r="E766" s="6">
        <v>8010</v>
      </c>
      <c r="F766" s="4">
        <f t="shared" si="44"/>
        <v>7.2818181818181822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7">
        <f t="shared" si="46"/>
        <v>40676.208333333336</v>
      </c>
      <c r="T766" s="17">
        <f t="shared" si="47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 s="6">
        <v>3900</v>
      </c>
      <c r="E767" s="6">
        <v>8125</v>
      </c>
      <c r="F767" s="4">
        <f t="shared" si="44"/>
        <v>2.0833333333333335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7">
        <f t="shared" si="46"/>
        <v>42840.208333333328</v>
      </c>
      <c r="T767" s="17">
        <f t="shared" si="47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 s="6">
        <v>43800</v>
      </c>
      <c r="E768" s="6">
        <v>13653</v>
      </c>
      <c r="F768" s="4">
        <f t="shared" si="44"/>
        <v>0.31171232876712329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7">
        <f t="shared" si="46"/>
        <v>43362.208333333328</v>
      </c>
      <c r="T768" s="17">
        <f t="shared" si="47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 s="6">
        <v>97200</v>
      </c>
      <c r="E769" s="6">
        <v>55372</v>
      </c>
      <c r="F769" s="4">
        <f t="shared" si="44"/>
        <v>0.56967078189300413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7">
        <f t="shared" si="46"/>
        <v>42283.208333333328</v>
      </c>
      <c r="T769" s="17">
        <f t="shared" si="47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 s="6">
        <v>4800</v>
      </c>
      <c r="E770" s="6">
        <v>11088</v>
      </c>
      <c r="F770" s="4">
        <f t="shared" ref="F770:F833" si="48">IFERROR(E770/D770,0)</f>
        <v>2.31</v>
      </c>
      <c r="G770" t="s">
        <v>20</v>
      </c>
      <c r="H770">
        <v>150</v>
      </c>
      <c r="I770" s="7">
        <f t="shared" ref="I770:I833" si="49">IFERROR(E770/H770,0)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7">
        <f t="shared" ref="S770:S833" si="50">(((L770/60)/60)/24)+DATE(1970,1,1)</f>
        <v>41619.25</v>
      </c>
      <c r="T770" s="17">
        <f t="shared" ref="T770:T833" si="51">(((M770/60)/60)/24)+DATE(1970,1,1)</f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 s="6">
        <v>125600</v>
      </c>
      <c r="E771" s="6">
        <v>109106</v>
      </c>
      <c r="F771" s="4">
        <f t="shared" si="48"/>
        <v>0.86867834394904464</v>
      </c>
      <c r="G771" t="s">
        <v>14</v>
      </c>
      <c r="H771">
        <v>3410</v>
      </c>
      <c r="I771" s="7">
        <f t="shared" si="49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7">
        <f t="shared" si="50"/>
        <v>41501.208333333336</v>
      </c>
      <c r="T771" s="17">
        <f t="shared" si="51"/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 s="6">
        <v>4300</v>
      </c>
      <c r="E772" s="6">
        <v>11642</v>
      </c>
      <c r="F772" s="4">
        <f t="shared" si="48"/>
        <v>2.7074418604651163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7">
        <f t="shared" si="50"/>
        <v>41743.208333333336</v>
      </c>
      <c r="T772" s="17">
        <f t="shared" si="51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 s="6">
        <v>5600</v>
      </c>
      <c r="E773" s="6">
        <v>2769</v>
      </c>
      <c r="F773" s="4">
        <f t="shared" si="48"/>
        <v>0.49446428571428569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7">
        <f t="shared" si="50"/>
        <v>43491.25</v>
      </c>
      <c r="T773" s="17">
        <f t="shared" si="51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 s="6">
        <v>149600</v>
      </c>
      <c r="E774" s="6">
        <v>169586</v>
      </c>
      <c r="F774" s="4">
        <f t="shared" si="48"/>
        <v>1.1335962566844919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7">
        <f t="shared" si="50"/>
        <v>43505.25</v>
      </c>
      <c r="T774" s="17">
        <f t="shared" si="51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 s="6">
        <v>53100</v>
      </c>
      <c r="E775" s="6">
        <v>101185</v>
      </c>
      <c r="F775" s="4">
        <f t="shared" si="48"/>
        <v>1.9055555555555554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7">
        <f t="shared" si="50"/>
        <v>42838.208333333328</v>
      </c>
      <c r="T775" s="17">
        <f t="shared" si="51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 s="6">
        <v>5000</v>
      </c>
      <c r="E776" s="6">
        <v>6775</v>
      </c>
      <c r="F776" s="4">
        <f t="shared" si="48"/>
        <v>1.355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7">
        <f t="shared" si="50"/>
        <v>42513.208333333328</v>
      </c>
      <c r="T776" s="17">
        <f t="shared" si="51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 s="6">
        <v>9400</v>
      </c>
      <c r="E777" s="6">
        <v>968</v>
      </c>
      <c r="F777" s="4">
        <f t="shared" si="48"/>
        <v>0.10297872340425532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7">
        <f t="shared" si="50"/>
        <v>41949.25</v>
      </c>
      <c r="T777" s="17">
        <f t="shared" si="51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 s="6">
        <v>110800</v>
      </c>
      <c r="E778" s="6">
        <v>72623</v>
      </c>
      <c r="F778" s="4">
        <f t="shared" si="48"/>
        <v>0.65544223826714798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7">
        <f t="shared" si="50"/>
        <v>43650.208333333328</v>
      </c>
      <c r="T778" s="17">
        <f t="shared" si="51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 s="6">
        <v>93800</v>
      </c>
      <c r="E779" s="6">
        <v>45987</v>
      </c>
      <c r="F779" s="4">
        <f t="shared" si="48"/>
        <v>0.49026652452025588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7">
        <f t="shared" si="50"/>
        <v>40809.208333333336</v>
      </c>
      <c r="T779" s="17">
        <f t="shared" si="51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 s="6">
        <v>1300</v>
      </c>
      <c r="E780" s="6">
        <v>10243</v>
      </c>
      <c r="F780" s="4">
        <f t="shared" si="48"/>
        <v>7.8792307692307695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7">
        <f t="shared" si="50"/>
        <v>40768.208333333336</v>
      </c>
      <c r="T780" s="17">
        <f t="shared" si="51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 s="6">
        <v>108700</v>
      </c>
      <c r="E781" s="6">
        <v>87293</v>
      </c>
      <c r="F781" s="4">
        <f t="shared" si="48"/>
        <v>0.80306347746090156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7">
        <f t="shared" si="50"/>
        <v>42230.208333333328</v>
      </c>
      <c r="T781" s="17">
        <f t="shared" si="51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 s="6">
        <v>5100</v>
      </c>
      <c r="E782" s="6">
        <v>5421</v>
      </c>
      <c r="F782" s="4">
        <f t="shared" si="48"/>
        <v>1.0629411764705883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7">
        <f t="shared" si="50"/>
        <v>42573.208333333328</v>
      </c>
      <c r="T782" s="17">
        <f t="shared" si="51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 s="6">
        <v>8700</v>
      </c>
      <c r="E783" s="6">
        <v>4414</v>
      </c>
      <c r="F783" s="4">
        <f t="shared" si="48"/>
        <v>0.50735632183908042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7">
        <f t="shared" si="50"/>
        <v>40482.208333333336</v>
      </c>
      <c r="T783" s="17">
        <f t="shared" si="51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 s="6">
        <v>5100</v>
      </c>
      <c r="E784" s="6">
        <v>10981</v>
      </c>
      <c r="F784" s="4">
        <f t="shared" si="48"/>
        <v>2.153137254901961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7">
        <f t="shared" si="50"/>
        <v>40603.25</v>
      </c>
      <c r="T784" s="17">
        <f t="shared" si="51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 s="6">
        <v>7400</v>
      </c>
      <c r="E785" s="6">
        <v>10451</v>
      </c>
      <c r="F785" s="4">
        <f t="shared" si="48"/>
        <v>1.4122972972972974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7">
        <f t="shared" si="50"/>
        <v>41625.25</v>
      </c>
      <c r="T785" s="17">
        <f t="shared" si="51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 s="6">
        <v>88900</v>
      </c>
      <c r="E786" s="6">
        <v>102535</v>
      </c>
      <c r="F786" s="4">
        <f t="shared" si="48"/>
        <v>1.1533745781777278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7">
        <f t="shared" si="50"/>
        <v>42435.25</v>
      </c>
      <c r="T786" s="17">
        <f t="shared" si="51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 s="6">
        <v>6700</v>
      </c>
      <c r="E787" s="6">
        <v>12939</v>
      </c>
      <c r="F787" s="4">
        <f t="shared" si="48"/>
        <v>1.9311940298507462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7">
        <f t="shared" si="50"/>
        <v>43582.208333333328</v>
      </c>
      <c r="T787" s="17">
        <f t="shared" si="51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 s="6">
        <v>1500</v>
      </c>
      <c r="E788" s="6">
        <v>10946</v>
      </c>
      <c r="F788" s="4">
        <f t="shared" si="48"/>
        <v>7.2973333333333334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7">
        <f t="shared" si="50"/>
        <v>43186.208333333328</v>
      </c>
      <c r="T788" s="17">
        <f t="shared" si="51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 s="6">
        <v>61200</v>
      </c>
      <c r="E789" s="6">
        <v>60994</v>
      </c>
      <c r="F789" s="4">
        <f t="shared" si="48"/>
        <v>0.99663398692810456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7">
        <f t="shared" si="50"/>
        <v>40684.208333333336</v>
      </c>
      <c r="T789" s="17">
        <f t="shared" si="51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 s="6">
        <v>3600</v>
      </c>
      <c r="E790" s="6">
        <v>3174</v>
      </c>
      <c r="F790" s="4">
        <f t="shared" si="48"/>
        <v>0.88166666666666671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7">
        <f t="shared" si="50"/>
        <v>41202.208333333336</v>
      </c>
      <c r="T790" s="17">
        <f t="shared" si="51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 s="6">
        <v>9000</v>
      </c>
      <c r="E791" s="6">
        <v>3351</v>
      </c>
      <c r="F791" s="4">
        <f t="shared" si="48"/>
        <v>0.37233333333333335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7">
        <f t="shared" si="50"/>
        <v>41786.208333333336</v>
      </c>
      <c r="T791" s="17">
        <f t="shared" si="51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 s="6">
        <v>185900</v>
      </c>
      <c r="E792" s="6">
        <v>56774</v>
      </c>
      <c r="F792" s="4">
        <f t="shared" si="48"/>
        <v>0.30540075309306081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7">
        <f t="shared" si="50"/>
        <v>40223.25</v>
      </c>
      <c r="T792" s="17">
        <f t="shared" si="51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 s="6">
        <v>2100</v>
      </c>
      <c r="E793" s="6">
        <v>540</v>
      </c>
      <c r="F793" s="4">
        <f t="shared" si="48"/>
        <v>0.25714285714285712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7">
        <f t="shared" si="50"/>
        <v>42715.25</v>
      </c>
      <c r="T793" s="17">
        <f t="shared" si="51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 s="6">
        <v>2000</v>
      </c>
      <c r="E794" s="6">
        <v>680</v>
      </c>
      <c r="F794" s="4">
        <f t="shared" si="48"/>
        <v>0.34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7">
        <f t="shared" si="50"/>
        <v>41451.208333333336</v>
      </c>
      <c r="T794" s="17">
        <f t="shared" si="51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 s="6">
        <v>1100</v>
      </c>
      <c r="E795" s="6">
        <v>13045</v>
      </c>
      <c r="F795" s="4">
        <f t="shared" si="48"/>
        <v>11.859090909090909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7">
        <f t="shared" si="50"/>
        <v>41450.208333333336</v>
      </c>
      <c r="T795" s="17">
        <f t="shared" si="51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 s="6">
        <v>6600</v>
      </c>
      <c r="E796" s="6">
        <v>8276</v>
      </c>
      <c r="F796" s="4">
        <f t="shared" si="48"/>
        <v>1.2539393939393939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7">
        <f t="shared" si="50"/>
        <v>43091.25</v>
      </c>
      <c r="T796" s="17">
        <f t="shared" si="51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 s="6">
        <v>7100</v>
      </c>
      <c r="E797" s="6">
        <v>1022</v>
      </c>
      <c r="F797" s="4">
        <f t="shared" si="48"/>
        <v>0.14394366197183098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7">
        <f t="shared" si="50"/>
        <v>42675.208333333328</v>
      </c>
      <c r="T797" s="17">
        <f t="shared" si="51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 s="6">
        <v>7800</v>
      </c>
      <c r="E798" s="6">
        <v>4275</v>
      </c>
      <c r="F798" s="4">
        <f t="shared" si="48"/>
        <v>0.54807692307692313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7">
        <f t="shared" si="50"/>
        <v>41859.208333333336</v>
      </c>
      <c r="T798" s="17">
        <f t="shared" si="51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 s="6">
        <v>7600</v>
      </c>
      <c r="E799" s="6">
        <v>8332</v>
      </c>
      <c r="F799" s="4">
        <f t="shared" si="48"/>
        <v>1.0963157894736841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7">
        <f t="shared" si="50"/>
        <v>43464.25</v>
      </c>
      <c r="T799" s="17">
        <f t="shared" si="51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 s="6">
        <v>3400</v>
      </c>
      <c r="E800" s="6">
        <v>6408</v>
      </c>
      <c r="F800" s="4">
        <f t="shared" si="48"/>
        <v>1.8847058823529412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7">
        <f t="shared" si="50"/>
        <v>41060.208333333336</v>
      </c>
      <c r="T800" s="17">
        <f t="shared" si="51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 s="6">
        <v>84500</v>
      </c>
      <c r="E801" s="6">
        <v>73522</v>
      </c>
      <c r="F801" s="4">
        <f t="shared" si="48"/>
        <v>0.87008284023668636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7">
        <f t="shared" si="50"/>
        <v>42399.25</v>
      </c>
      <c r="T801" s="17">
        <f t="shared" si="51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 s="6">
        <v>100</v>
      </c>
      <c r="E802" s="6">
        <v>1</v>
      </c>
      <c r="F802" s="4">
        <f t="shared" si="48"/>
        <v>0.01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7">
        <f t="shared" si="50"/>
        <v>42167.208333333328</v>
      </c>
      <c r="T802" s="17">
        <f t="shared" si="51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 s="6">
        <v>2300</v>
      </c>
      <c r="E803" s="6">
        <v>4667</v>
      </c>
      <c r="F803" s="4">
        <f t="shared" si="48"/>
        <v>2.0291304347826089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7">
        <f t="shared" si="50"/>
        <v>43830.25</v>
      </c>
      <c r="T803" s="17">
        <f t="shared" si="51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 s="6">
        <v>6200</v>
      </c>
      <c r="E804" s="6">
        <v>12216</v>
      </c>
      <c r="F804" s="4">
        <f t="shared" si="48"/>
        <v>1.9703225806451612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7">
        <f t="shared" si="50"/>
        <v>43650.208333333328</v>
      </c>
      <c r="T804" s="17">
        <f t="shared" si="51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 s="6">
        <v>6100</v>
      </c>
      <c r="E805" s="6">
        <v>6527</v>
      </c>
      <c r="F805" s="4">
        <f t="shared" si="48"/>
        <v>1.07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7">
        <f t="shared" si="50"/>
        <v>43492.25</v>
      </c>
      <c r="T805" s="17">
        <f t="shared" si="51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 s="6">
        <v>2600</v>
      </c>
      <c r="E806" s="6">
        <v>6987</v>
      </c>
      <c r="F806" s="4">
        <f t="shared" si="48"/>
        <v>2.6873076923076922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7">
        <f t="shared" si="50"/>
        <v>43102.25</v>
      </c>
      <c r="T806" s="17">
        <f t="shared" si="51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 s="6">
        <v>9700</v>
      </c>
      <c r="E807" s="6">
        <v>4932</v>
      </c>
      <c r="F807" s="4">
        <f t="shared" si="48"/>
        <v>0.50845360824742269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7">
        <f t="shared" si="50"/>
        <v>41958.25</v>
      </c>
      <c r="T807" s="17">
        <f t="shared" si="51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 s="6">
        <v>700</v>
      </c>
      <c r="E808" s="6">
        <v>8262</v>
      </c>
      <c r="F808" s="4">
        <f t="shared" si="48"/>
        <v>11.802857142857142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7">
        <f t="shared" si="50"/>
        <v>40973.25</v>
      </c>
      <c r="T808" s="17">
        <f t="shared" si="51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 s="6">
        <v>700</v>
      </c>
      <c r="E809" s="6">
        <v>1848</v>
      </c>
      <c r="F809" s="4">
        <f t="shared" si="48"/>
        <v>2.64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7">
        <f t="shared" si="50"/>
        <v>43753.208333333328</v>
      </c>
      <c r="T809" s="17">
        <f t="shared" si="51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 s="6">
        <v>5200</v>
      </c>
      <c r="E810" s="6">
        <v>1583</v>
      </c>
      <c r="F810" s="4">
        <f t="shared" si="48"/>
        <v>0.30442307692307691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7">
        <f t="shared" si="50"/>
        <v>42507.208333333328</v>
      </c>
      <c r="T810" s="17">
        <f t="shared" si="51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 s="6">
        <v>140800</v>
      </c>
      <c r="E811" s="6">
        <v>88536</v>
      </c>
      <c r="F811" s="4">
        <f t="shared" si="48"/>
        <v>0.62880681818181816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7">
        <f t="shared" si="50"/>
        <v>41135.208333333336</v>
      </c>
      <c r="T811" s="17">
        <f t="shared" si="51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 s="6">
        <v>6400</v>
      </c>
      <c r="E812" s="6">
        <v>12360</v>
      </c>
      <c r="F812" s="4">
        <f t="shared" si="48"/>
        <v>1.9312499999999999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7">
        <f t="shared" si="50"/>
        <v>43067.25</v>
      </c>
      <c r="T812" s="17">
        <f t="shared" si="51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 s="6">
        <v>92500</v>
      </c>
      <c r="E813" s="6">
        <v>71320</v>
      </c>
      <c r="F813" s="4">
        <f t="shared" si="48"/>
        <v>0.77102702702702708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7">
        <f t="shared" si="50"/>
        <v>42378.25</v>
      </c>
      <c r="T813" s="17">
        <f t="shared" si="51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 s="6">
        <v>59700</v>
      </c>
      <c r="E814" s="6">
        <v>134640</v>
      </c>
      <c r="F814" s="4">
        <f t="shared" si="48"/>
        <v>2.2552763819095478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7">
        <f t="shared" si="50"/>
        <v>43206.208333333328</v>
      </c>
      <c r="T814" s="17">
        <f t="shared" si="51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 s="6">
        <v>3200</v>
      </c>
      <c r="E815" s="6">
        <v>7661</v>
      </c>
      <c r="F815" s="4">
        <f t="shared" si="48"/>
        <v>2.3940625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7">
        <f t="shared" si="50"/>
        <v>41148.208333333336</v>
      </c>
      <c r="T815" s="17">
        <f t="shared" si="51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 s="6">
        <v>3200</v>
      </c>
      <c r="E816" s="6">
        <v>2950</v>
      </c>
      <c r="F816" s="4">
        <f t="shared" si="48"/>
        <v>0.921875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7">
        <f t="shared" si="50"/>
        <v>42517.208333333328</v>
      </c>
      <c r="T816" s="17">
        <f t="shared" si="51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 s="6">
        <v>9000</v>
      </c>
      <c r="E817" s="6">
        <v>11721</v>
      </c>
      <c r="F817" s="4">
        <f t="shared" si="48"/>
        <v>1.3023333333333333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7">
        <f t="shared" si="50"/>
        <v>43068.25</v>
      </c>
      <c r="T817" s="17">
        <f t="shared" si="51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 s="6">
        <v>2300</v>
      </c>
      <c r="E818" s="6">
        <v>14150</v>
      </c>
      <c r="F818" s="4">
        <f t="shared" si="48"/>
        <v>6.1521739130434785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7">
        <f t="shared" si="50"/>
        <v>41680.25</v>
      </c>
      <c r="T818" s="17">
        <f t="shared" si="51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 s="6">
        <v>51300</v>
      </c>
      <c r="E819" s="6">
        <v>189192</v>
      </c>
      <c r="F819" s="4">
        <f t="shared" si="48"/>
        <v>3.687953216374269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7">
        <f t="shared" si="50"/>
        <v>43589.208333333328</v>
      </c>
      <c r="T819" s="17">
        <f t="shared" si="51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 s="6">
        <v>700</v>
      </c>
      <c r="E820" s="6">
        <v>7664</v>
      </c>
      <c r="F820" s="4">
        <f t="shared" si="48"/>
        <v>10.948571428571428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7">
        <f t="shared" si="50"/>
        <v>43486.25</v>
      </c>
      <c r="T820" s="17">
        <f t="shared" si="51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 s="6">
        <v>8900</v>
      </c>
      <c r="E821" s="6">
        <v>4509</v>
      </c>
      <c r="F821" s="4">
        <f t="shared" si="48"/>
        <v>0.50662921348314605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7">
        <f t="shared" si="50"/>
        <v>41237.25</v>
      </c>
      <c r="T821" s="17">
        <f t="shared" si="51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 s="6">
        <v>1500</v>
      </c>
      <c r="E822" s="6">
        <v>12009</v>
      </c>
      <c r="F822" s="4">
        <f t="shared" si="48"/>
        <v>8.0060000000000002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7">
        <f t="shared" si="50"/>
        <v>43310.208333333328</v>
      </c>
      <c r="T822" s="17">
        <f t="shared" si="51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 s="6">
        <v>4900</v>
      </c>
      <c r="E823" s="6">
        <v>14273</v>
      </c>
      <c r="F823" s="4">
        <f t="shared" si="48"/>
        <v>2.9128571428571428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7">
        <f t="shared" si="50"/>
        <v>42794.25</v>
      </c>
      <c r="T823" s="17">
        <f t="shared" si="51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 s="6">
        <v>54000</v>
      </c>
      <c r="E824" s="6">
        <v>188982</v>
      </c>
      <c r="F824" s="4">
        <f t="shared" si="48"/>
        <v>3.4996666666666667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7">
        <f t="shared" si="50"/>
        <v>41698.25</v>
      </c>
      <c r="T824" s="17">
        <f t="shared" si="51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 s="6">
        <v>4100</v>
      </c>
      <c r="E825" s="6">
        <v>14640</v>
      </c>
      <c r="F825" s="4">
        <f t="shared" si="48"/>
        <v>3.5707317073170732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7">
        <f t="shared" si="50"/>
        <v>41892.208333333336</v>
      </c>
      <c r="T825" s="17">
        <f t="shared" si="51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 s="6">
        <v>85000</v>
      </c>
      <c r="E826" s="6">
        <v>107516</v>
      </c>
      <c r="F826" s="4">
        <f t="shared" si="48"/>
        <v>1.2648941176470587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7">
        <f t="shared" si="50"/>
        <v>40348.208333333336</v>
      </c>
      <c r="T826" s="17">
        <f t="shared" si="51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 s="6">
        <v>3600</v>
      </c>
      <c r="E827" s="6">
        <v>13950</v>
      </c>
      <c r="F827" s="4">
        <f t="shared" si="48"/>
        <v>3.875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7">
        <f t="shared" si="50"/>
        <v>42941.208333333328</v>
      </c>
      <c r="T827" s="17">
        <f t="shared" si="51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 s="6">
        <v>2800</v>
      </c>
      <c r="E828" s="6">
        <v>12797</v>
      </c>
      <c r="F828" s="4">
        <f t="shared" si="48"/>
        <v>4.5703571428571426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7">
        <f t="shared" si="50"/>
        <v>40525.25</v>
      </c>
      <c r="T828" s="17">
        <f t="shared" si="51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 s="6">
        <v>2300</v>
      </c>
      <c r="E829" s="6">
        <v>6134</v>
      </c>
      <c r="F829" s="4">
        <f t="shared" si="48"/>
        <v>2.6669565217391304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7">
        <f t="shared" si="50"/>
        <v>40666.208333333336</v>
      </c>
      <c r="T829" s="17">
        <f t="shared" si="51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 s="6">
        <v>7100</v>
      </c>
      <c r="E830" s="6">
        <v>4899</v>
      </c>
      <c r="F830" s="4">
        <f t="shared" si="48"/>
        <v>0.69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7">
        <f t="shared" si="50"/>
        <v>43340.208333333328</v>
      </c>
      <c r="T830" s="17">
        <f t="shared" si="51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 s="6">
        <v>9600</v>
      </c>
      <c r="E831" s="6">
        <v>4929</v>
      </c>
      <c r="F831" s="4">
        <f t="shared" si="48"/>
        <v>0.51343749999999999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7">
        <f t="shared" si="50"/>
        <v>42164.208333333328</v>
      </c>
      <c r="T831" s="17">
        <f t="shared" si="51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 s="6">
        <v>121600</v>
      </c>
      <c r="E832" s="6">
        <v>1424</v>
      </c>
      <c r="F832" s="4">
        <f t="shared" si="48"/>
        <v>1.1710526315789473E-2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7">
        <f t="shared" si="50"/>
        <v>43103.25</v>
      </c>
      <c r="T832" s="17">
        <f t="shared" si="51"/>
        <v>43162.25</v>
      </c>
    </row>
    <row r="833" spans="1:20" x14ac:dyDescent="0.35">
      <c r="A833">
        <v>831</v>
      </c>
      <c r="B833" t="s">
        <v>1695</v>
      </c>
      <c r="C833" s="3" t="s">
        <v>1696</v>
      </c>
      <c r="D833" s="6">
        <v>97100</v>
      </c>
      <c r="E833" s="6">
        <v>105817</v>
      </c>
      <c r="F833" s="4">
        <f t="shared" si="48"/>
        <v>1.089773429454171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7">
        <f t="shared" si="50"/>
        <v>40994.208333333336</v>
      </c>
      <c r="T833" s="17">
        <f t="shared" si="51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 s="6">
        <v>43200</v>
      </c>
      <c r="E834" s="6">
        <v>136156</v>
      </c>
      <c r="F834" s="4">
        <f t="shared" ref="F834:F897" si="52">IFERROR(E834/D834,0)</f>
        <v>3.1517592592592591</v>
      </c>
      <c r="G834" t="s">
        <v>20</v>
      </c>
      <c r="H834">
        <v>1297</v>
      </c>
      <c r="I834" s="7">
        <f t="shared" ref="I834:I897" si="53">IFERROR(E834/H834,0)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7">
        <f t="shared" ref="S834:S897" si="54">(((L834/60)/60)/24)+DATE(1970,1,1)</f>
        <v>42299.208333333328</v>
      </c>
      <c r="T834" s="17">
        <f t="shared" ref="T834:T897" si="55">(((M834/60)/60)/24)+DATE(1970,1,1)</f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 s="6">
        <v>6800</v>
      </c>
      <c r="E835" s="6">
        <v>10723</v>
      </c>
      <c r="F835" s="4">
        <f t="shared" si="52"/>
        <v>1.5769117647058823</v>
      </c>
      <c r="G835" t="s">
        <v>20</v>
      </c>
      <c r="H835">
        <v>165</v>
      </c>
      <c r="I835" s="7">
        <f t="shared" si="53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7">
        <f t="shared" si="54"/>
        <v>40588.25</v>
      </c>
      <c r="T835" s="17">
        <f t="shared" si="55"/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 s="6">
        <v>7300</v>
      </c>
      <c r="E836" s="6">
        <v>11228</v>
      </c>
      <c r="F836" s="4">
        <f t="shared" si="52"/>
        <v>1.5380821917808218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7">
        <f t="shared" si="54"/>
        <v>41448.208333333336</v>
      </c>
      <c r="T836" s="17">
        <f t="shared" si="55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 s="6">
        <v>86200</v>
      </c>
      <c r="E837" s="6">
        <v>77355</v>
      </c>
      <c r="F837" s="4">
        <f t="shared" si="52"/>
        <v>0.89738979118329465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7">
        <f t="shared" si="54"/>
        <v>42063.25</v>
      </c>
      <c r="T837" s="17">
        <f t="shared" si="55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 s="6">
        <v>8100</v>
      </c>
      <c r="E838" s="6">
        <v>6086</v>
      </c>
      <c r="F838" s="4">
        <f t="shared" si="52"/>
        <v>0.75135802469135804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7">
        <f t="shared" si="54"/>
        <v>40214.25</v>
      </c>
      <c r="T838" s="17">
        <f t="shared" si="55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 s="6">
        <v>17700</v>
      </c>
      <c r="E839" s="6">
        <v>150960</v>
      </c>
      <c r="F839" s="4">
        <f t="shared" si="52"/>
        <v>8.5288135593220336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7">
        <f t="shared" si="54"/>
        <v>40629.208333333336</v>
      </c>
      <c r="T839" s="17">
        <f t="shared" si="55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 s="6">
        <v>6400</v>
      </c>
      <c r="E840" s="6">
        <v>8890</v>
      </c>
      <c r="F840" s="4">
        <f t="shared" si="52"/>
        <v>1.3890625000000001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7">
        <f t="shared" si="54"/>
        <v>43370.208333333328</v>
      </c>
      <c r="T840" s="17">
        <f t="shared" si="55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 s="6">
        <v>7700</v>
      </c>
      <c r="E841" s="6">
        <v>14644</v>
      </c>
      <c r="F841" s="4">
        <f t="shared" si="52"/>
        <v>1.9018181818181819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7">
        <f t="shared" si="54"/>
        <v>41715.208333333336</v>
      </c>
      <c r="T841" s="17">
        <f t="shared" si="55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 s="6">
        <v>116300</v>
      </c>
      <c r="E842" s="6">
        <v>116583</v>
      </c>
      <c r="F842" s="4">
        <f t="shared" si="52"/>
        <v>1.0024333619948409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7">
        <f t="shared" si="54"/>
        <v>41836.208333333336</v>
      </c>
      <c r="T842" s="17">
        <f t="shared" si="55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 s="6">
        <v>9100</v>
      </c>
      <c r="E843" s="6">
        <v>12991</v>
      </c>
      <c r="F843" s="4">
        <f t="shared" si="52"/>
        <v>1.4275824175824177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7">
        <f t="shared" si="54"/>
        <v>42419.25</v>
      </c>
      <c r="T843" s="17">
        <f t="shared" si="55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 s="6">
        <v>1500</v>
      </c>
      <c r="E844" s="6">
        <v>8447</v>
      </c>
      <c r="F844" s="4">
        <f t="shared" si="52"/>
        <v>5.6313333333333331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7">
        <f t="shared" si="54"/>
        <v>43266.208333333328</v>
      </c>
      <c r="T844" s="17">
        <f t="shared" si="55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 s="6">
        <v>8800</v>
      </c>
      <c r="E845" s="6">
        <v>2703</v>
      </c>
      <c r="F845" s="4">
        <f t="shared" si="52"/>
        <v>0.30715909090909088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7">
        <f t="shared" si="54"/>
        <v>43338.208333333328</v>
      </c>
      <c r="T845" s="17">
        <f t="shared" si="55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 s="6">
        <v>8800</v>
      </c>
      <c r="E846" s="6">
        <v>8747</v>
      </c>
      <c r="F846" s="4">
        <f t="shared" si="52"/>
        <v>0.99397727272727276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7">
        <f t="shared" si="54"/>
        <v>40930.25</v>
      </c>
      <c r="T846" s="17">
        <f t="shared" si="55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 s="6">
        <v>69900</v>
      </c>
      <c r="E847" s="6">
        <v>138087</v>
      </c>
      <c r="F847" s="4">
        <f t="shared" si="52"/>
        <v>1.9754935622317598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7">
        <f t="shared" si="54"/>
        <v>43235.208333333328</v>
      </c>
      <c r="T847" s="17">
        <f t="shared" si="55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 s="6">
        <v>1000</v>
      </c>
      <c r="E848" s="6">
        <v>5085</v>
      </c>
      <c r="F848" s="4">
        <f t="shared" si="52"/>
        <v>5.085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7">
        <f t="shared" si="54"/>
        <v>43302.208333333328</v>
      </c>
      <c r="T848" s="17">
        <f t="shared" si="55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 s="6">
        <v>4700</v>
      </c>
      <c r="E849" s="6">
        <v>11174</v>
      </c>
      <c r="F849" s="4">
        <f t="shared" si="52"/>
        <v>2.3774468085106384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7">
        <f t="shared" si="54"/>
        <v>43107.25</v>
      </c>
      <c r="T849" s="17">
        <f t="shared" si="55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 s="6">
        <v>3200</v>
      </c>
      <c r="E850" s="6">
        <v>10831</v>
      </c>
      <c r="F850" s="4">
        <f t="shared" si="52"/>
        <v>3.3846875000000001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7">
        <f t="shared" si="54"/>
        <v>40341.208333333336</v>
      </c>
      <c r="T850" s="17">
        <f t="shared" si="55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 s="6">
        <v>6700</v>
      </c>
      <c r="E851" s="6">
        <v>8917</v>
      </c>
      <c r="F851" s="4">
        <f t="shared" si="52"/>
        <v>1.3308955223880596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7">
        <f t="shared" si="54"/>
        <v>40948.25</v>
      </c>
      <c r="T851" s="17">
        <f t="shared" si="55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 s="6">
        <v>100</v>
      </c>
      <c r="E852" s="6">
        <v>1</v>
      </c>
      <c r="F852" s="4">
        <f t="shared" si="52"/>
        <v>0.01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7">
        <f t="shared" si="54"/>
        <v>40866.25</v>
      </c>
      <c r="T852" s="17">
        <f t="shared" si="55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 s="6">
        <v>6000</v>
      </c>
      <c r="E853" s="6">
        <v>12468</v>
      </c>
      <c r="F853" s="4">
        <f t="shared" si="52"/>
        <v>2.0779999999999998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7">
        <f t="shared" si="54"/>
        <v>41031.208333333336</v>
      </c>
      <c r="T853" s="17">
        <f t="shared" si="55"/>
        <v>41064.208333333336</v>
      </c>
    </row>
    <row r="854" spans="1:20" x14ac:dyDescent="0.35">
      <c r="A854">
        <v>852</v>
      </c>
      <c r="B854" t="s">
        <v>1737</v>
      </c>
      <c r="C854" s="3" t="s">
        <v>1738</v>
      </c>
      <c r="D854" s="6">
        <v>4900</v>
      </c>
      <c r="E854" s="6">
        <v>2505</v>
      </c>
      <c r="F854" s="4">
        <f t="shared" si="52"/>
        <v>0.51122448979591839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7">
        <f t="shared" si="54"/>
        <v>40740.208333333336</v>
      </c>
      <c r="T854" s="17">
        <f t="shared" si="55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 s="6">
        <v>17100</v>
      </c>
      <c r="E855" s="6">
        <v>111502</v>
      </c>
      <c r="F855" s="4">
        <f t="shared" si="52"/>
        <v>6.5205847953216374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7">
        <f t="shared" si="54"/>
        <v>40714.208333333336</v>
      </c>
      <c r="T855" s="17">
        <f t="shared" si="55"/>
        <v>40719.208333333336</v>
      </c>
    </row>
    <row r="856" spans="1:20" x14ac:dyDescent="0.35">
      <c r="A856">
        <v>854</v>
      </c>
      <c r="B856" t="s">
        <v>1741</v>
      </c>
      <c r="C856" s="3" t="s">
        <v>1742</v>
      </c>
      <c r="D856" s="6">
        <v>171000</v>
      </c>
      <c r="E856" s="6">
        <v>194309</v>
      </c>
      <c r="F856" s="4">
        <f t="shared" si="52"/>
        <v>1.1363099415204678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7">
        <f t="shared" si="54"/>
        <v>43787.25</v>
      </c>
      <c r="T856" s="17">
        <f t="shared" si="55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 s="6">
        <v>23400</v>
      </c>
      <c r="E857" s="6">
        <v>23956</v>
      </c>
      <c r="F857" s="4">
        <f t="shared" si="52"/>
        <v>1.0237606837606839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7">
        <f t="shared" si="54"/>
        <v>40712.208333333336</v>
      </c>
      <c r="T857" s="17">
        <f t="shared" si="55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 s="6">
        <v>2400</v>
      </c>
      <c r="E858" s="6">
        <v>8558</v>
      </c>
      <c r="F858" s="4">
        <f t="shared" si="52"/>
        <v>3.5658333333333334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7">
        <f t="shared" si="54"/>
        <v>41023.208333333336</v>
      </c>
      <c r="T858" s="17">
        <f t="shared" si="55"/>
        <v>41040.208333333336</v>
      </c>
    </row>
    <row r="859" spans="1:20" x14ac:dyDescent="0.35">
      <c r="A859">
        <v>857</v>
      </c>
      <c r="B859" t="s">
        <v>1746</v>
      </c>
      <c r="C859" s="3" t="s">
        <v>1747</v>
      </c>
      <c r="D859" s="6">
        <v>5300</v>
      </c>
      <c r="E859" s="6">
        <v>7413</v>
      </c>
      <c r="F859" s="4">
        <f t="shared" si="52"/>
        <v>1.3986792452830188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7">
        <f t="shared" si="54"/>
        <v>40944.25</v>
      </c>
      <c r="T859" s="17">
        <f t="shared" si="55"/>
        <v>40967.25</v>
      </c>
    </row>
    <row r="860" spans="1:20" x14ac:dyDescent="0.35">
      <c r="A860">
        <v>858</v>
      </c>
      <c r="B860" t="s">
        <v>1748</v>
      </c>
      <c r="C860" s="3" t="s">
        <v>1749</v>
      </c>
      <c r="D860" s="6">
        <v>4000</v>
      </c>
      <c r="E860" s="6">
        <v>2778</v>
      </c>
      <c r="F860" s="4">
        <f t="shared" si="52"/>
        <v>0.69450000000000001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7">
        <f t="shared" si="54"/>
        <v>43211.208333333328</v>
      </c>
      <c r="T860" s="17">
        <f t="shared" si="55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 s="6">
        <v>7300</v>
      </c>
      <c r="E861" s="6">
        <v>2594</v>
      </c>
      <c r="F861" s="4">
        <f t="shared" si="52"/>
        <v>0.35534246575342465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7">
        <f t="shared" si="54"/>
        <v>41334.25</v>
      </c>
      <c r="T861" s="17">
        <f t="shared" si="55"/>
        <v>41352.208333333336</v>
      </c>
    </row>
    <row r="862" spans="1:20" x14ac:dyDescent="0.35">
      <c r="A862">
        <v>860</v>
      </c>
      <c r="B862" t="s">
        <v>1752</v>
      </c>
      <c r="C862" s="3" t="s">
        <v>1753</v>
      </c>
      <c r="D862" s="6">
        <v>2000</v>
      </c>
      <c r="E862" s="6">
        <v>5033</v>
      </c>
      <c r="F862" s="4">
        <f t="shared" si="52"/>
        <v>2.5165000000000002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7">
        <f t="shared" si="54"/>
        <v>43515.25</v>
      </c>
      <c r="T862" s="17">
        <f t="shared" si="55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 s="6">
        <v>8800</v>
      </c>
      <c r="E863" s="6">
        <v>9317</v>
      </c>
      <c r="F863" s="4">
        <f t="shared" si="52"/>
        <v>1.0587500000000001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7">
        <f t="shared" si="54"/>
        <v>40258.208333333336</v>
      </c>
      <c r="T863" s="17">
        <f t="shared" si="55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 s="6">
        <v>3500</v>
      </c>
      <c r="E864" s="6">
        <v>6560</v>
      </c>
      <c r="F864" s="4">
        <f t="shared" si="52"/>
        <v>1.8742857142857143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7">
        <f t="shared" si="54"/>
        <v>40756.208333333336</v>
      </c>
      <c r="T864" s="17">
        <f t="shared" si="55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 s="6">
        <v>1400</v>
      </c>
      <c r="E865" s="6">
        <v>5415</v>
      </c>
      <c r="F865" s="4">
        <f t="shared" si="52"/>
        <v>3.8678571428571429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7">
        <f t="shared" si="54"/>
        <v>42172.208333333328</v>
      </c>
      <c r="T865" s="17">
        <f t="shared" si="55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 s="6">
        <v>4200</v>
      </c>
      <c r="E866" s="6">
        <v>14577</v>
      </c>
      <c r="F866" s="4">
        <f t="shared" si="52"/>
        <v>3.4707142857142856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7">
        <f t="shared" si="54"/>
        <v>42601.208333333328</v>
      </c>
      <c r="T866" s="17">
        <f t="shared" si="55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 s="6">
        <v>81000</v>
      </c>
      <c r="E867" s="6">
        <v>150515</v>
      </c>
      <c r="F867" s="4">
        <f t="shared" si="52"/>
        <v>1.8582098765432098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7">
        <f t="shared" si="54"/>
        <v>41897.208333333336</v>
      </c>
      <c r="T867" s="17">
        <f t="shared" si="55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 s="6">
        <v>182800</v>
      </c>
      <c r="E868" s="6">
        <v>79045</v>
      </c>
      <c r="F868" s="4">
        <f t="shared" si="52"/>
        <v>0.43241247264770238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7">
        <f t="shared" si="54"/>
        <v>40671.208333333336</v>
      </c>
      <c r="T868" s="17">
        <f t="shared" si="55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 s="6">
        <v>4800</v>
      </c>
      <c r="E869" s="6">
        <v>7797</v>
      </c>
      <c r="F869" s="4">
        <f t="shared" si="52"/>
        <v>1.6243749999999999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7">
        <f t="shared" si="54"/>
        <v>43382.208333333328</v>
      </c>
      <c r="T869" s="17">
        <f t="shared" si="55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 s="6">
        <v>7000</v>
      </c>
      <c r="E870" s="6">
        <v>12939</v>
      </c>
      <c r="F870" s="4">
        <f t="shared" si="52"/>
        <v>1.8484285714285715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7">
        <f t="shared" si="54"/>
        <v>41559.208333333336</v>
      </c>
      <c r="T870" s="17">
        <f t="shared" si="55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 s="6">
        <v>161900</v>
      </c>
      <c r="E871" s="6">
        <v>38376</v>
      </c>
      <c r="F871" s="4">
        <f t="shared" si="52"/>
        <v>0.23703520691785052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7">
        <f t="shared" si="54"/>
        <v>40350.208333333336</v>
      </c>
      <c r="T871" s="17">
        <f t="shared" si="55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 s="6">
        <v>7700</v>
      </c>
      <c r="E872" s="6">
        <v>6920</v>
      </c>
      <c r="F872" s="4">
        <f t="shared" si="52"/>
        <v>0.89870129870129867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7">
        <f t="shared" si="54"/>
        <v>42240.208333333328</v>
      </c>
      <c r="T872" s="17">
        <f t="shared" si="55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 s="6">
        <v>71500</v>
      </c>
      <c r="E873" s="6">
        <v>194912</v>
      </c>
      <c r="F873" s="4">
        <f t="shared" si="52"/>
        <v>2.7260419580419581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7">
        <f t="shared" si="54"/>
        <v>43040.208333333328</v>
      </c>
      <c r="T873" s="17">
        <f t="shared" si="55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 s="6">
        <v>4700</v>
      </c>
      <c r="E874" s="6">
        <v>7992</v>
      </c>
      <c r="F874" s="4">
        <f t="shared" si="52"/>
        <v>1.7004255319148935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7">
        <f t="shared" si="54"/>
        <v>43346.208333333328</v>
      </c>
      <c r="T874" s="17">
        <f t="shared" si="55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 s="6">
        <v>42100</v>
      </c>
      <c r="E875" s="6">
        <v>79268</v>
      </c>
      <c r="F875" s="4">
        <f t="shared" si="52"/>
        <v>1.8828503562945369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7">
        <f t="shared" si="54"/>
        <v>41647.25</v>
      </c>
      <c r="T875" s="17">
        <f t="shared" si="55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 s="6">
        <v>40200</v>
      </c>
      <c r="E876" s="6">
        <v>139468</v>
      </c>
      <c r="F876" s="4">
        <f t="shared" si="52"/>
        <v>3.4693532338308457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7">
        <f t="shared" si="54"/>
        <v>40291.208333333336</v>
      </c>
      <c r="T876" s="17">
        <f t="shared" si="55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 s="6">
        <v>7900</v>
      </c>
      <c r="E877" s="6">
        <v>5465</v>
      </c>
      <c r="F877" s="4">
        <f t="shared" si="52"/>
        <v>0.6917721518987342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7">
        <f t="shared" si="54"/>
        <v>40556.25</v>
      </c>
      <c r="T877" s="17">
        <f t="shared" si="55"/>
        <v>40557.25</v>
      </c>
    </row>
    <row r="878" spans="1:20" x14ac:dyDescent="0.35">
      <c r="A878">
        <v>876</v>
      </c>
      <c r="B878" t="s">
        <v>1784</v>
      </c>
      <c r="C878" s="3" t="s">
        <v>1785</v>
      </c>
      <c r="D878" s="6">
        <v>8300</v>
      </c>
      <c r="E878" s="6">
        <v>2111</v>
      </c>
      <c r="F878" s="4">
        <f t="shared" si="52"/>
        <v>0.25433734939759034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7">
        <f t="shared" si="54"/>
        <v>43624.208333333328</v>
      </c>
      <c r="T878" s="17">
        <f t="shared" si="55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 s="6">
        <v>163600</v>
      </c>
      <c r="E879" s="6">
        <v>126628</v>
      </c>
      <c r="F879" s="4">
        <f t="shared" si="52"/>
        <v>0.77400977995110021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7">
        <f t="shared" si="54"/>
        <v>42577.208333333328</v>
      </c>
      <c r="T879" s="17">
        <f t="shared" si="55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 s="6">
        <v>2700</v>
      </c>
      <c r="E880" s="6">
        <v>1012</v>
      </c>
      <c r="F880" s="4">
        <f t="shared" si="52"/>
        <v>0.37481481481481482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7">
        <f t="shared" si="54"/>
        <v>43845.25</v>
      </c>
      <c r="T880" s="17">
        <f t="shared" si="55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 s="6">
        <v>1000</v>
      </c>
      <c r="E881" s="6">
        <v>5438</v>
      </c>
      <c r="F881" s="4">
        <f t="shared" si="52"/>
        <v>5.4379999999999997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7">
        <f t="shared" si="54"/>
        <v>42788.25</v>
      </c>
      <c r="T881" s="17">
        <f t="shared" si="55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 s="6">
        <v>84500</v>
      </c>
      <c r="E882" s="6">
        <v>193101</v>
      </c>
      <c r="F882" s="4">
        <f t="shared" si="52"/>
        <v>2.2852189349112426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7">
        <f t="shared" si="54"/>
        <v>43667.208333333328</v>
      </c>
      <c r="T882" s="17">
        <f t="shared" si="55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 s="6">
        <v>81300</v>
      </c>
      <c r="E883" s="6">
        <v>31665</v>
      </c>
      <c r="F883" s="4">
        <f t="shared" si="52"/>
        <v>0.38948339483394834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7">
        <f t="shared" si="54"/>
        <v>42194.208333333328</v>
      </c>
      <c r="T883" s="17">
        <f t="shared" si="55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 s="6">
        <v>800</v>
      </c>
      <c r="E884" s="6">
        <v>2960</v>
      </c>
      <c r="F884" s="4">
        <f t="shared" si="52"/>
        <v>3.7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7">
        <f t="shared" si="54"/>
        <v>42025.25</v>
      </c>
      <c r="T884" s="17">
        <f t="shared" si="55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 s="6">
        <v>3400</v>
      </c>
      <c r="E885" s="6">
        <v>8089</v>
      </c>
      <c r="F885" s="4">
        <f t="shared" si="52"/>
        <v>2.3791176470588233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7">
        <f t="shared" si="54"/>
        <v>40323.208333333336</v>
      </c>
      <c r="T885" s="17">
        <f t="shared" si="55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 s="6">
        <v>170800</v>
      </c>
      <c r="E886" s="6">
        <v>109374</v>
      </c>
      <c r="F886" s="4">
        <f t="shared" si="52"/>
        <v>0.64036299765807958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7">
        <f t="shared" si="54"/>
        <v>41763.208333333336</v>
      </c>
      <c r="T886" s="17">
        <f t="shared" si="55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 s="6">
        <v>1800</v>
      </c>
      <c r="E887" s="6">
        <v>2129</v>
      </c>
      <c r="F887" s="4">
        <f t="shared" si="52"/>
        <v>1.1827777777777777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7">
        <f t="shared" si="54"/>
        <v>40335.208333333336</v>
      </c>
      <c r="T887" s="17">
        <f t="shared" si="55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 s="6">
        <v>150600</v>
      </c>
      <c r="E888" s="6">
        <v>127745</v>
      </c>
      <c r="F888" s="4">
        <f t="shared" si="52"/>
        <v>0.84824037184594958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7">
        <f t="shared" si="54"/>
        <v>40416.208333333336</v>
      </c>
      <c r="T888" s="17">
        <f t="shared" si="55"/>
        <v>40434.208333333336</v>
      </c>
    </row>
    <row r="889" spans="1:20" x14ac:dyDescent="0.35">
      <c r="A889">
        <v>887</v>
      </c>
      <c r="B889" t="s">
        <v>1806</v>
      </c>
      <c r="C889" s="3" t="s">
        <v>1807</v>
      </c>
      <c r="D889" s="6">
        <v>7800</v>
      </c>
      <c r="E889" s="6">
        <v>2289</v>
      </c>
      <c r="F889" s="4">
        <f t="shared" si="52"/>
        <v>0.29346153846153844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7">
        <f t="shared" si="54"/>
        <v>42202.208333333328</v>
      </c>
      <c r="T889" s="17">
        <f t="shared" si="55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 s="6">
        <v>5800</v>
      </c>
      <c r="E890" s="6">
        <v>12174</v>
      </c>
      <c r="F890" s="4">
        <f t="shared" si="52"/>
        <v>2.0989655172413793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7">
        <f t="shared" si="54"/>
        <v>42836.208333333328</v>
      </c>
      <c r="T890" s="17">
        <f t="shared" si="55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 s="6">
        <v>5600</v>
      </c>
      <c r="E891" s="6">
        <v>9508</v>
      </c>
      <c r="F891" s="4">
        <f t="shared" si="52"/>
        <v>1.697857142857143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7">
        <f t="shared" si="54"/>
        <v>41710.208333333336</v>
      </c>
      <c r="T891" s="17">
        <f t="shared" si="55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 s="6">
        <v>134400</v>
      </c>
      <c r="E892" s="6">
        <v>155849</v>
      </c>
      <c r="F892" s="4">
        <f t="shared" si="52"/>
        <v>1.1595907738095239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7">
        <f t="shared" si="54"/>
        <v>43640.208333333328</v>
      </c>
      <c r="T892" s="17">
        <f t="shared" si="55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 s="6">
        <v>3000</v>
      </c>
      <c r="E893" s="6">
        <v>7758</v>
      </c>
      <c r="F893" s="4">
        <f t="shared" si="52"/>
        <v>2.5859999999999999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7">
        <f t="shared" si="54"/>
        <v>40880.25</v>
      </c>
      <c r="T893" s="17">
        <f t="shared" si="55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 s="6">
        <v>6000</v>
      </c>
      <c r="E894" s="6">
        <v>13835</v>
      </c>
      <c r="F894" s="4">
        <f t="shared" si="52"/>
        <v>2.3058333333333332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7">
        <f t="shared" si="54"/>
        <v>40319.208333333336</v>
      </c>
      <c r="T894" s="17">
        <f t="shared" si="55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 s="6">
        <v>8400</v>
      </c>
      <c r="E895" s="6">
        <v>10770</v>
      </c>
      <c r="F895" s="4">
        <f t="shared" si="52"/>
        <v>1.2821428571428573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7">
        <f t="shared" si="54"/>
        <v>42170.208333333328</v>
      </c>
      <c r="T895" s="17">
        <f t="shared" si="55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 s="6">
        <v>1700</v>
      </c>
      <c r="E896" s="6">
        <v>3208</v>
      </c>
      <c r="F896" s="4">
        <f t="shared" si="52"/>
        <v>1.8870588235294117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7">
        <f t="shared" si="54"/>
        <v>41466.208333333336</v>
      </c>
      <c r="T896" s="17">
        <f t="shared" si="55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 s="6">
        <v>159800</v>
      </c>
      <c r="E897" s="6">
        <v>11108</v>
      </c>
      <c r="F897" s="4">
        <f t="shared" si="52"/>
        <v>6.9511889862327911E-2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7">
        <f t="shared" si="54"/>
        <v>43134.25</v>
      </c>
      <c r="T897" s="17">
        <f t="shared" si="55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 s="6">
        <v>19800</v>
      </c>
      <c r="E898" s="6">
        <v>153338</v>
      </c>
      <c r="F898" s="4">
        <f t="shared" ref="F898:F961" si="56">IFERROR(E898/D898,0)</f>
        <v>7.7443434343434348</v>
      </c>
      <c r="G898" t="s">
        <v>20</v>
      </c>
      <c r="H898">
        <v>1460</v>
      </c>
      <c r="I898" s="7">
        <f t="shared" ref="I898:I961" si="57">IFERROR(E898/H898,0)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7">
        <f t="shared" ref="S898:S961" si="58">(((L898/60)/60)/24)+DATE(1970,1,1)</f>
        <v>40738.208333333336</v>
      </c>
      <c r="T898" s="17">
        <f t="shared" ref="T898:T961" si="59">(((M898/60)/60)/24)+DATE(1970,1,1)</f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 s="6">
        <v>8800</v>
      </c>
      <c r="E899" s="6">
        <v>2437</v>
      </c>
      <c r="F899" s="4">
        <f t="shared" si="56"/>
        <v>0.27693181818181817</v>
      </c>
      <c r="G899" t="s">
        <v>14</v>
      </c>
      <c r="H899">
        <v>27</v>
      </c>
      <c r="I899" s="7">
        <f t="shared" si="5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7">
        <f t="shared" si="58"/>
        <v>43583.208333333328</v>
      </c>
      <c r="T899" s="17">
        <f t="shared" si="59"/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 s="6">
        <v>179100</v>
      </c>
      <c r="E900" s="6">
        <v>93991</v>
      </c>
      <c r="F900" s="4">
        <f t="shared" si="56"/>
        <v>0.52479620323841425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7">
        <f t="shared" si="58"/>
        <v>43815.25</v>
      </c>
      <c r="T900" s="17">
        <f t="shared" si="59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 s="6">
        <v>3100</v>
      </c>
      <c r="E901" s="6">
        <v>12620</v>
      </c>
      <c r="F901" s="4">
        <f t="shared" si="56"/>
        <v>4.0709677419354842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7">
        <f t="shared" si="58"/>
        <v>41554.208333333336</v>
      </c>
      <c r="T901" s="17">
        <f t="shared" si="59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 s="6">
        <v>100</v>
      </c>
      <c r="E902" s="6">
        <v>2</v>
      </c>
      <c r="F902" s="4">
        <f t="shared" si="56"/>
        <v>0.02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7">
        <f t="shared" si="58"/>
        <v>41901.208333333336</v>
      </c>
      <c r="T902" s="17">
        <f t="shared" si="59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 s="6">
        <v>5600</v>
      </c>
      <c r="E903" s="6">
        <v>8746</v>
      </c>
      <c r="F903" s="4">
        <f t="shared" si="56"/>
        <v>1.5617857142857143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7">
        <f t="shared" si="58"/>
        <v>43298.208333333328</v>
      </c>
      <c r="T903" s="17">
        <f t="shared" si="59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 s="6">
        <v>1400</v>
      </c>
      <c r="E904" s="6">
        <v>3534</v>
      </c>
      <c r="F904" s="4">
        <f t="shared" si="56"/>
        <v>2.5242857142857145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7">
        <f t="shared" si="58"/>
        <v>42399.25</v>
      </c>
      <c r="T904" s="17">
        <f t="shared" si="59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 s="6">
        <v>41000</v>
      </c>
      <c r="E905" s="6">
        <v>709</v>
      </c>
      <c r="F905" s="4">
        <f t="shared" si="56"/>
        <v>1.729268292682927E-2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7">
        <f t="shared" si="58"/>
        <v>41034.208333333336</v>
      </c>
      <c r="T905" s="17">
        <f t="shared" si="59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 s="6">
        <v>6500</v>
      </c>
      <c r="E906" s="6">
        <v>795</v>
      </c>
      <c r="F906" s="4">
        <f t="shared" si="56"/>
        <v>0.12230769230769231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7">
        <f t="shared" si="58"/>
        <v>41186.208333333336</v>
      </c>
      <c r="T906" s="17">
        <f t="shared" si="59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 s="6">
        <v>7900</v>
      </c>
      <c r="E907" s="6">
        <v>12955</v>
      </c>
      <c r="F907" s="4">
        <f t="shared" si="56"/>
        <v>1.6398734177215191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7">
        <f t="shared" si="58"/>
        <v>41536.208333333336</v>
      </c>
      <c r="T907" s="17">
        <f t="shared" si="59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 s="6">
        <v>5500</v>
      </c>
      <c r="E908" s="6">
        <v>8964</v>
      </c>
      <c r="F908" s="4">
        <f t="shared" si="56"/>
        <v>1.6298181818181818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7">
        <f t="shared" si="58"/>
        <v>42868.208333333328</v>
      </c>
      <c r="T908" s="17">
        <f t="shared" si="59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 s="6">
        <v>9100</v>
      </c>
      <c r="E909" s="6">
        <v>1843</v>
      </c>
      <c r="F909" s="4">
        <f t="shared" si="56"/>
        <v>0.20252747252747252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7">
        <f t="shared" si="58"/>
        <v>40660.208333333336</v>
      </c>
      <c r="T909" s="17">
        <f t="shared" si="59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 s="6">
        <v>38200</v>
      </c>
      <c r="E910" s="6">
        <v>121950</v>
      </c>
      <c r="F910" s="4">
        <f t="shared" si="56"/>
        <v>3.1924083769633507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7">
        <f t="shared" si="58"/>
        <v>41031.208333333336</v>
      </c>
      <c r="T910" s="17">
        <f t="shared" si="59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 s="6">
        <v>1800</v>
      </c>
      <c r="E911" s="6">
        <v>8621</v>
      </c>
      <c r="F911" s="4">
        <f t="shared" si="56"/>
        <v>4.7894444444444444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7">
        <f t="shared" si="58"/>
        <v>43255.208333333328</v>
      </c>
      <c r="T911" s="17">
        <f t="shared" si="59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 s="6">
        <v>154500</v>
      </c>
      <c r="E912" s="6">
        <v>30215</v>
      </c>
      <c r="F912" s="4">
        <f t="shared" si="56"/>
        <v>0.19556634304207121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7">
        <f t="shared" si="58"/>
        <v>42026.25</v>
      </c>
      <c r="T912" s="17">
        <f t="shared" si="59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 s="6">
        <v>5800</v>
      </c>
      <c r="E913" s="6">
        <v>11539</v>
      </c>
      <c r="F913" s="4">
        <f t="shared" si="56"/>
        <v>1.9894827586206896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7">
        <f t="shared" si="58"/>
        <v>43717.208333333328</v>
      </c>
      <c r="T913" s="17">
        <f t="shared" si="59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 s="6">
        <v>1800</v>
      </c>
      <c r="E914" s="6">
        <v>14310</v>
      </c>
      <c r="F914" s="4">
        <f t="shared" si="56"/>
        <v>7.95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7">
        <f t="shared" si="58"/>
        <v>41157.208333333336</v>
      </c>
      <c r="T914" s="17">
        <f t="shared" si="59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 s="6">
        <v>70200</v>
      </c>
      <c r="E915" s="6">
        <v>35536</v>
      </c>
      <c r="F915" s="4">
        <f t="shared" si="56"/>
        <v>0.50621082621082625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7">
        <f t="shared" si="58"/>
        <v>43597.208333333328</v>
      </c>
      <c r="T915" s="17">
        <f t="shared" si="59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 s="6">
        <v>6400</v>
      </c>
      <c r="E916" s="6">
        <v>3676</v>
      </c>
      <c r="F916" s="4">
        <f t="shared" si="56"/>
        <v>0.57437499999999997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7">
        <f t="shared" si="58"/>
        <v>41490.208333333336</v>
      </c>
      <c r="T916" s="17">
        <f t="shared" si="59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 s="6">
        <v>125900</v>
      </c>
      <c r="E917" s="6">
        <v>195936</v>
      </c>
      <c r="F917" s="4">
        <f t="shared" si="56"/>
        <v>1.5562827640984909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7">
        <f t="shared" si="58"/>
        <v>42976.208333333328</v>
      </c>
      <c r="T917" s="17">
        <f t="shared" si="59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 s="6">
        <v>3700</v>
      </c>
      <c r="E918" s="6">
        <v>1343</v>
      </c>
      <c r="F918" s="4">
        <f t="shared" si="56"/>
        <v>0.36297297297297298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7">
        <f t="shared" si="58"/>
        <v>41991.25</v>
      </c>
      <c r="T918" s="17">
        <f t="shared" si="59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 s="6">
        <v>3600</v>
      </c>
      <c r="E919" s="6">
        <v>2097</v>
      </c>
      <c r="F919" s="4">
        <f t="shared" si="56"/>
        <v>0.58250000000000002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7">
        <f t="shared" si="58"/>
        <v>40722.208333333336</v>
      </c>
      <c r="T919" s="17">
        <f t="shared" si="59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 s="6">
        <v>3800</v>
      </c>
      <c r="E920" s="6">
        <v>9021</v>
      </c>
      <c r="F920" s="4">
        <f t="shared" si="56"/>
        <v>2.3739473684210526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7">
        <f t="shared" si="58"/>
        <v>41117.208333333336</v>
      </c>
      <c r="T920" s="17">
        <f t="shared" si="59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 s="6">
        <v>35600</v>
      </c>
      <c r="E921" s="6">
        <v>20915</v>
      </c>
      <c r="F921" s="4">
        <f t="shared" si="56"/>
        <v>0.58750000000000002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7">
        <f t="shared" si="58"/>
        <v>43022.208333333328</v>
      </c>
      <c r="T921" s="17">
        <f t="shared" si="59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 s="6">
        <v>5300</v>
      </c>
      <c r="E922" s="6">
        <v>9676</v>
      </c>
      <c r="F922" s="4">
        <f t="shared" si="56"/>
        <v>1.8256603773584905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7">
        <f t="shared" si="58"/>
        <v>43503.25</v>
      </c>
      <c r="T922" s="17">
        <f t="shared" si="59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 s="6">
        <v>160400</v>
      </c>
      <c r="E923" s="6">
        <v>1210</v>
      </c>
      <c r="F923" s="4">
        <f t="shared" si="56"/>
        <v>7.5436408977556111E-3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7">
        <f t="shared" si="58"/>
        <v>40951.25</v>
      </c>
      <c r="T923" s="17">
        <f t="shared" si="59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 s="6">
        <v>51400</v>
      </c>
      <c r="E924" s="6">
        <v>90440</v>
      </c>
      <c r="F924" s="4">
        <f t="shared" si="56"/>
        <v>1.7595330739299611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7">
        <f t="shared" si="58"/>
        <v>43443.25</v>
      </c>
      <c r="T924" s="17">
        <f t="shared" si="59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 s="6">
        <v>1700</v>
      </c>
      <c r="E925" s="6">
        <v>4044</v>
      </c>
      <c r="F925" s="4">
        <f t="shared" si="56"/>
        <v>2.3788235294117648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7">
        <f t="shared" si="58"/>
        <v>40373.208333333336</v>
      </c>
      <c r="T925" s="17">
        <f t="shared" si="59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 s="6">
        <v>39400</v>
      </c>
      <c r="E926" s="6">
        <v>192292</v>
      </c>
      <c r="F926" s="4">
        <f t="shared" si="56"/>
        <v>4.8805076142131982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7">
        <f t="shared" si="58"/>
        <v>43769.208333333328</v>
      </c>
      <c r="T926" s="17">
        <f t="shared" si="59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 s="6">
        <v>3000</v>
      </c>
      <c r="E927" s="6">
        <v>6722</v>
      </c>
      <c r="F927" s="4">
        <f t="shared" si="56"/>
        <v>2.2406666666666668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7">
        <f t="shared" si="58"/>
        <v>43000.208333333328</v>
      </c>
      <c r="T927" s="17">
        <f t="shared" si="59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 s="6">
        <v>8700</v>
      </c>
      <c r="E928" s="6">
        <v>1577</v>
      </c>
      <c r="F928" s="4">
        <f t="shared" si="56"/>
        <v>0.18126436781609195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7">
        <f t="shared" si="58"/>
        <v>42502.208333333328</v>
      </c>
      <c r="T928" s="17">
        <f t="shared" si="59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 s="6">
        <v>7200</v>
      </c>
      <c r="E929" s="6">
        <v>3301</v>
      </c>
      <c r="F929" s="4">
        <f t="shared" si="56"/>
        <v>0.45847222222222223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7">
        <f t="shared" si="58"/>
        <v>41102.208333333336</v>
      </c>
      <c r="T929" s="17">
        <f t="shared" si="59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 s="6">
        <v>167400</v>
      </c>
      <c r="E930" s="6">
        <v>196386</v>
      </c>
      <c r="F930" s="4">
        <f t="shared" si="56"/>
        <v>1.1731541218637993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7">
        <f t="shared" si="58"/>
        <v>41637.25</v>
      </c>
      <c r="T930" s="17">
        <f t="shared" si="59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 s="6">
        <v>5500</v>
      </c>
      <c r="E931" s="6">
        <v>11952</v>
      </c>
      <c r="F931" s="4">
        <f t="shared" si="56"/>
        <v>2.173090909090909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7">
        <f t="shared" si="58"/>
        <v>42858.208333333328</v>
      </c>
      <c r="T931" s="17">
        <f t="shared" si="59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 s="6">
        <v>3500</v>
      </c>
      <c r="E932" s="6">
        <v>3930</v>
      </c>
      <c r="F932" s="4">
        <f t="shared" si="56"/>
        <v>1.1228571428571428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7">
        <f t="shared" si="58"/>
        <v>42060.25</v>
      </c>
      <c r="T932" s="17">
        <f t="shared" si="59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 s="6">
        <v>7900</v>
      </c>
      <c r="E933" s="6">
        <v>5729</v>
      </c>
      <c r="F933" s="4">
        <f t="shared" si="56"/>
        <v>0.72518987341772156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7">
        <f t="shared" si="58"/>
        <v>41818.208333333336</v>
      </c>
      <c r="T933" s="17">
        <f t="shared" si="59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 s="6">
        <v>2300</v>
      </c>
      <c r="E934" s="6">
        <v>4883</v>
      </c>
      <c r="F934" s="4">
        <f t="shared" si="56"/>
        <v>2.1230434782608696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7">
        <f t="shared" si="58"/>
        <v>41709.208333333336</v>
      </c>
      <c r="T934" s="17">
        <f t="shared" si="59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 s="6">
        <v>73000</v>
      </c>
      <c r="E935" s="6">
        <v>175015</v>
      </c>
      <c r="F935" s="4">
        <f t="shared" si="56"/>
        <v>2.3974657534246577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7">
        <f t="shared" si="58"/>
        <v>41372.208333333336</v>
      </c>
      <c r="T935" s="17">
        <f t="shared" si="59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 s="6">
        <v>6200</v>
      </c>
      <c r="E936" s="6">
        <v>11280</v>
      </c>
      <c r="F936" s="4">
        <f t="shared" si="56"/>
        <v>1.8193548387096774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7">
        <f t="shared" si="58"/>
        <v>42422.25</v>
      </c>
      <c r="T936" s="17">
        <f t="shared" si="59"/>
        <v>42428.25</v>
      </c>
    </row>
    <row r="937" spans="1:20" x14ac:dyDescent="0.35">
      <c r="A937">
        <v>935</v>
      </c>
      <c r="B937" t="s">
        <v>1902</v>
      </c>
      <c r="C937" s="3" t="s">
        <v>1903</v>
      </c>
      <c r="D937" s="6">
        <v>6100</v>
      </c>
      <c r="E937" s="6">
        <v>10012</v>
      </c>
      <c r="F937" s="4">
        <f t="shared" si="56"/>
        <v>1.6413114754098361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7">
        <f t="shared" si="58"/>
        <v>42209.208333333328</v>
      </c>
      <c r="T937" s="17">
        <f t="shared" si="59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 s="6">
        <v>103200</v>
      </c>
      <c r="E938" s="6">
        <v>1690</v>
      </c>
      <c r="F938" s="4">
        <f t="shared" si="56"/>
        <v>1.6375968992248063E-2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7">
        <f t="shared" si="58"/>
        <v>43668.208333333328</v>
      </c>
      <c r="T938" s="17">
        <f t="shared" si="59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 s="6">
        <v>171000</v>
      </c>
      <c r="E939" s="6">
        <v>84891</v>
      </c>
      <c r="F939" s="4">
        <f t="shared" si="56"/>
        <v>0.49643859649122807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7">
        <f t="shared" si="58"/>
        <v>42334.25</v>
      </c>
      <c r="T939" s="17">
        <f t="shared" si="59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 s="6">
        <v>9200</v>
      </c>
      <c r="E940" s="6">
        <v>10093</v>
      </c>
      <c r="F940" s="4">
        <f t="shared" si="56"/>
        <v>1.0970652173913042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7">
        <f t="shared" si="58"/>
        <v>43263.208333333328</v>
      </c>
      <c r="T940" s="17">
        <f t="shared" si="59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 s="6">
        <v>7800</v>
      </c>
      <c r="E941" s="6">
        <v>3839</v>
      </c>
      <c r="F941" s="4">
        <f t="shared" si="56"/>
        <v>0.49217948717948717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7">
        <f t="shared" si="58"/>
        <v>40670.208333333336</v>
      </c>
      <c r="T941" s="17">
        <f t="shared" si="59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 s="6">
        <v>9900</v>
      </c>
      <c r="E942" s="6">
        <v>6161</v>
      </c>
      <c r="F942" s="4">
        <f t="shared" si="56"/>
        <v>0.62232323232323228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7">
        <f t="shared" si="58"/>
        <v>41244.25</v>
      </c>
      <c r="T942" s="17">
        <f t="shared" si="59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 s="6">
        <v>43000</v>
      </c>
      <c r="E943" s="6">
        <v>5615</v>
      </c>
      <c r="F943" s="4">
        <f t="shared" si="56"/>
        <v>0.1305813953488372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7">
        <f t="shared" si="58"/>
        <v>40552.25</v>
      </c>
      <c r="T943" s="17">
        <f t="shared" si="59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 s="6">
        <v>9600</v>
      </c>
      <c r="E944" s="6">
        <v>6205</v>
      </c>
      <c r="F944" s="4">
        <f t="shared" si="56"/>
        <v>0.64635416666666667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7">
        <f t="shared" si="58"/>
        <v>40568.25</v>
      </c>
      <c r="T944" s="17">
        <f t="shared" si="59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 s="6">
        <v>7500</v>
      </c>
      <c r="E945" s="6">
        <v>11969</v>
      </c>
      <c r="F945" s="4">
        <f t="shared" si="56"/>
        <v>1.5958666666666668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7">
        <f t="shared" si="58"/>
        <v>41906.208333333336</v>
      </c>
      <c r="T945" s="17">
        <f t="shared" si="59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 s="6">
        <v>10000</v>
      </c>
      <c r="E946" s="6">
        <v>8142</v>
      </c>
      <c r="F946" s="4">
        <f t="shared" si="56"/>
        <v>0.81420000000000003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7">
        <f t="shared" si="58"/>
        <v>42776.25</v>
      </c>
      <c r="T946" s="17">
        <f t="shared" si="59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 s="6">
        <v>172000</v>
      </c>
      <c r="E947" s="6">
        <v>55805</v>
      </c>
      <c r="F947" s="4">
        <f t="shared" si="56"/>
        <v>0.32444767441860467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7">
        <f t="shared" si="58"/>
        <v>41004.208333333336</v>
      </c>
      <c r="T947" s="17">
        <f t="shared" si="59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 s="6">
        <v>153700</v>
      </c>
      <c r="E948" s="6">
        <v>15238</v>
      </c>
      <c r="F948" s="4">
        <f t="shared" si="56"/>
        <v>9.9141184124918666E-2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7">
        <f t="shared" si="58"/>
        <v>40710.208333333336</v>
      </c>
      <c r="T948" s="17">
        <f t="shared" si="59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 s="6">
        <v>3600</v>
      </c>
      <c r="E949" s="6">
        <v>961</v>
      </c>
      <c r="F949" s="4">
        <f t="shared" si="56"/>
        <v>0.26694444444444443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7">
        <f t="shared" si="58"/>
        <v>41908.208333333336</v>
      </c>
      <c r="T949" s="17">
        <f t="shared" si="59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 s="6">
        <v>9400</v>
      </c>
      <c r="E950" s="6">
        <v>5918</v>
      </c>
      <c r="F950" s="4">
        <f t="shared" si="56"/>
        <v>0.62957446808510642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7">
        <f t="shared" si="58"/>
        <v>41985.25</v>
      </c>
      <c r="T950" s="17">
        <f t="shared" si="59"/>
        <v>41995.25</v>
      </c>
    </row>
    <row r="951" spans="1:20" x14ac:dyDescent="0.35">
      <c r="A951">
        <v>949</v>
      </c>
      <c r="B951" t="s">
        <v>1928</v>
      </c>
      <c r="C951" s="3" t="s">
        <v>1929</v>
      </c>
      <c r="D951" s="6">
        <v>5900</v>
      </c>
      <c r="E951" s="6">
        <v>9520</v>
      </c>
      <c r="F951" s="4">
        <f t="shared" si="56"/>
        <v>1.6135593220338984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7">
        <f t="shared" si="58"/>
        <v>42112.208333333328</v>
      </c>
      <c r="T951" s="17">
        <f t="shared" si="59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 s="6">
        <v>100</v>
      </c>
      <c r="E952" s="6">
        <v>5</v>
      </c>
      <c r="F952" s="4">
        <f t="shared" si="56"/>
        <v>0.05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7">
        <f t="shared" si="58"/>
        <v>43571.208333333328</v>
      </c>
      <c r="T952" s="17">
        <f t="shared" si="59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 s="6">
        <v>14500</v>
      </c>
      <c r="E953" s="6">
        <v>159056</v>
      </c>
      <c r="F953" s="4">
        <f t="shared" si="56"/>
        <v>10.969379310344827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7">
        <f t="shared" si="58"/>
        <v>42730.25</v>
      </c>
      <c r="T953" s="17">
        <f t="shared" si="59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 s="6">
        <v>145500</v>
      </c>
      <c r="E954" s="6">
        <v>101987</v>
      </c>
      <c r="F954" s="4">
        <f t="shared" si="56"/>
        <v>0.70094158075601376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7">
        <f t="shared" si="58"/>
        <v>42591.208333333328</v>
      </c>
      <c r="T954" s="17">
        <f t="shared" si="59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 s="6">
        <v>3300</v>
      </c>
      <c r="E955" s="6">
        <v>1980</v>
      </c>
      <c r="F955" s="4">
        <f t="shared" si="56"/>
        <v>0.6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7">
        <f t="shared" si="58"/>
        <v>42358.25</v>
      </c>
      <c r="T955" s="17">
        <f t="shared" si="59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 s="6">
        <v>42600</v>
      </c>
      <c r="E956" s="6">
        <v>156384</v>
      </c>
      <c r="F956" s="4">
        <f t="shared" si="56"/>
        <v>3.6709859154929578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7">
        <f t="shared" si="58"/>
        <v>41174.208333333336</v>
      </c>
      <c r="T956" s="17">
        <f t="shared" si="59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 s="6">
        <v>700</v>
      </c>
      <c r="E957" s="6">
        <v>7763</v>
      </c>
      <c r="F957" s="4">
        <f t="shared" si="56"/>
        <v>11.09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7">
        <f t="shared" si="58"/>
        <v>41238.25</v>
      </c>
      <c r="T957" s="17">
        <f t="shared" si="59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 s="6">
        <v>187600</v>
      </c>
      <c r="E958" s="6">
        <v>35698</v>
      </c>
      <c r="F958" s="4">
        <f t="shared" si="56"/>
        <v>0.19028784648187633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7">
        <f t="shared" si="58"/>
        <v>42360.25</v>
      </c>
      <c r="T958" s="17">
        <f t="shared" si="59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 s="6">
        <v>9800</v>
      </c>
      <c r="E959" s="6">
        <v>12434</v>
      </c>
      <c r="F959" s="4">
        <f t="shared" si="56"/>
        <v>1.2687755102040816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7">
        <f t="shared" si="58"/>
        <v>40955.25</v>
      </c>
      <c r="T959" s="17">
        <f t="shared" si="59"/>
        <v>40958.25</v>
      </c>
    </row>
    <row r="960" spans="1:20" x14ac:dyDescent="0.35">
      <c r="A960">
        <v>958</v>
      </c>
      <c r="B960" t="s">
        <v>1946</v>
      </c>
      <c r="C960" s="3" t="s">
        <v>1947</v>
      </c>
      <c r="D960" s="6">
        <v>1100</v>
      </c>
      <c r="E960" s="6">
        <v>8081</v>
      </c>
      <c r="F960" s="4">
        <f t="shared" si="56"/>
        <v>7.3463636363636367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7">
        <f t="shared" si="58"/>
        <v>40350.208333333336</v>
      </c>
      <c r="T960" s="17">
        <f t="shared" si="59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 s="6">
        <v>145000</v>
      </c>
      <c r="E961" s="6">
        <v>6631</v>
      </c>
      <c r="F961" s="4">
        <f t="shared" si="56"/>
        <v>4.5731034482758622E-2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7">
        <f t="shared" si="58"/>
        <v>40357.208333333336</v>
      </c>
      <c r="T961" s="17">
        <f t="shared" si="59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 s="6">
        <v>5500</v>
      </c>
      <c r="E962" s="6">
        <v>4678</v>
      </c>
      <c r="F962" s="4">
        <f t="shared" ref="F962:F1001" si="60">IFERROR(E962/D962,0)</f>
        <v>0.85054545454545449</v>
      </c>
      <c r="G962" t="s">
        <v>14</v>
      </c>
      <c r="H962">
        <v>55</v>
      </c>
      <c r="I962" s="7">
        <f t="shared" ref="I962:I1001" si="61">IFERROR(E962/H962,0)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7">
        <f t="shared" ref="S962:S1001" si="62">(((L962/60)/60)/24)+DATE(1970,1,1)</f>
        <v>42408.25</v>
      </c>
      <c r="T962" s="17">
        <f t="shared" ref="T962:T1001" si="63">(((M962/60)/60)/24)+DATE(1970,1,1)</f>
        <v>42445.208333333328</v>
      </c>
    </row>
    <row r="963" spans="1:20" x14ac:dyDescent="0.35">
      <c r="A963">
        <v>961</v>
      </c>
      <c r="B963" t="s">
        <v>1952</v>
      </c>
      <c r="C963" s="3" t="s">
        <v>1953</v>
      </c>
      <c r="D963" s="6">
        <v>5700</v>
      </c>
      <c r="E963" s="6">
        <v>6800</v>
      </c>
      <c r="F963" s="4">
        <f t="shared" si="60"/>
        <v>1.1929824561403508</v>
      </c>
      <c r="G963" t="s">
        <v>20</v>
      </c>
      <c r="H963">
        <v>155</v>
      </c>
      <c r="I963" s="7">
        <f t="shared" si="6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7">
        <f t="shared" si="62"/>
        <v>40591.25</v>
      </c>
      <c r="T963" s="17">
        <f t="shared" si="63"/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 s="6">
        <v>3600</v>
      </c>
      <c r="E964" s="6">
        <v>10657</v>
      </c>
      <c r="F964" s="4">
        <f t="shared" si="60"/>
        <v>2.9602777777777778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7">
        <f t="shared" si="62"/>
        <v>41592.25</v>
      </c>
      <c r="T964" s="17">
        <f t="shared" si="63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 s="6">
        <v>5900</v>
      </c>
      <c r="E965" s="6">
        <v>4997</v>
      </c>
      <c r="F965" s="4">
        <f t="shared" si="60"/>
        <v>0.84694915254237291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7">
        <f t="shared" si="62"/>
        <v>40607.25</v>
      </c>
      <c r="T965" s="17">
        <f t="shared" si="63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 s="6">
        <v>3700</v>
      </c>
      <c r="E966" s="6">
        <v>13164</v>
      </c>
      <c r="F966" s="4">
        <f t="shared" si="60"/>
        <v>3.5578378378378379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7">
        <f t="shared" si="62"/>
        <v>42135.208333333328</v>
      </c>
      <c r="T966" s="17">
        <f t="shared" si="63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 s="6">
        <v>2200</v>
      </c>
      <c r="E967" s="6">
        <v>8501</v>
      </c>
      <c r="F967" s="4">
        <f t="shared" si="60"/>
        <v>3.8640909090909092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7">
        <f t="shared" si="62"/>
        <v>40203.25</v>
      </c>
      <c r="T967" s="17">
        <f t="shared" si="63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 s="6">
        <v>1700</v>
      </c>
      <c r="E968" s="6">
        <v>13468</v>
      </c>
      <c r="F968" s="4">
        <f t="shared" si="60"/>
        <v>7.9223529411764702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7">
        <f t="shared" si="62"/>
        <v>42901.208333333328</v>
      </c>
      <c r="T968" s="17">
        <f t="shared" si="63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 s="6">
        <v>88400</v>
      </c>
      <c r="E969" s="6">
        <v>121138</v>
      </c>
      <c r="F969" s="4">
        <f t="shared" si="60"/>
        <v>1.3703393665158372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7">
        <f t="shared" si="62"/>
        <v>41005.208333333336</v>
      </c>
      <c r="T969" s="17">
        <f t="shared" si="63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 s="6">
        <v>2400</v>
      </c>
      <c r="E970" s="6">
        <v>8117</v>
      </c>
      <c r="F970" s="4">
        <f t="shared" si="60"/>
        <v>3.3820833333333336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7">
        <f t="shared" si="62"/>
        <v>40544.25</v>
      </c>
      <c r="T970" s="17">
        <f t="shared" si="63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 s="6">
        <v>7900</v>
      </c>
      <c r="E971" s="6">
        <v>8550</v>
      </c>
      <c r="F971" s="4">
        <f t="shared" si="60"/>
        <v>1.0822784810126582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7">
        <f t="shared" si="62"/>
        <v>43821.25</v>
      </c>
      <c r="T971" s="17">
        <f t="shared" si="63"/>
        <v>43828.25</v>
      </c>
    </row>
    <row r="972" spans="1:20" x14ac:dyDescent="0.35">
      <c r="A972">
        <v>970</v>
      </c>
      <c r="B972" t="s">
        <v>1969</v>
      </c>
      <c r="C972" s="3" t="s">
        <v>1970</v>
      </c>
      <c r="D972" s="6">
        <v>94900</v>
      </c>
      <c r="E972" s="6">
        <v>57659</v>
      </c>
      <c r="F972" s="4">
        <f t="shared" si="60"/>
        <v>0.60757639620653314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7">
        <f t="shared" si="62"/>
        <v>40672.208333333336</v>
      </c>
      <c r="T972" s="17">
        <f t="shared" si="63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 s="6">
        <v>5100</v>
      </c>
      <c r="E973" s="6">
        <v>1414</v>
      </c>
      <c r="F973" s="4">
        <f t="shared" si="60"/>
        <v>0.27725490196078434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7">
        <f t="shared" si="62"/>
        <v>41555.208333333336</v>
      </c>
      <c r="T973" s="17">
        <f t="shared" si="63"/>
        <v>41561.208333333336</v>
      </c>
    </row>
    <row r="974" spans="1:20" x14ac:dyDescent="0.35">
      <c r="A974">
        <v>972</v>
      </c>
      <c r="B974" t="s">
        <v>1973</v>
      </c>
      <c r="C974" s="3" t="s">
        <v>1974</v>
      </c>
      <c r="D974" s="6">
        <v>42700</v>
      </c>
      <c r="E974" s="6">
        <v>97524</v>
      </c>
      <c r="F974" s="4">
        <f t="shared" si="60"/>
        <v>2.283934426229508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7">
        <f t="shared" si="62"/>
        <v>41792.208333333336</v>
      </c>
      <c r="T974" s="17">
        <f t="shared" si="63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 s="6">
        <v>121100</v>
      </c>
      <c r="E975" s="6">
        <v>26176</v>
      </c>
      <c r="F975" s="4">
        <f t="shared" si="60"/>
        <v>0.21615194054500414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7">
        <f t="shared" si="62"/>
        <v>40522.25</v>
      </c>
      <c r="T975" s="17">
        <f t="shared" si="63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 s="6">
        <v>800</v>
      </c>
      <c r="E976" s="6">
        <v>2991</v>
      </c>
      <c r="F976" s="4">
        <f t="shared" si="60"/>
        <v>3.73875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7">
        <f t="shared" si="62"/>
        <v>41412.208333333336</v>
      </c>
      <c r="T976" s="17">
        <f t="shared" si="63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 s="6">
        <v>5400</v>
      </c>
      <c r="E977" s="6">
        <v>8366</v>
      </c>
      <c r="F977" s="4">
        <f t="shared" si="60"/>
        <v>1.5492592592592593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7">
        <f t="shared" si="62"/>
        <v>42337.25</v>
      </c>
      <c r="T977" s="17">
        <f t="shared" si="63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 s="6">
        <v>4000</v>
      </c>
      <c r="E978" s="6">
        <v>12886</v>
      </c>
      <c r="F978" s="4">
        <f t="shared" si="60"/>
        <v>3.2214999999999998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7">
        <f t="shared" si="62"/>
        <v>40571.25</v>
      </c>
      <c r="T978" s="17">
        <f t="shared" si="63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 s="6">
        <v>7000</v>
      </c>
      <c r="E979" s="6">
        <v>5177</v>
      </c>
      <c r="F979" s="4">
        <f t="shared" si="60"/>
        <v>0.73957142857142855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7">
        <f t="shared" si="62"/>
        <v>43138.25</v>
      </c>
      <c r="T979" s="17">
        <f t="shared" si="63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 s="6">
        <v>1000</v>
      </c>
      <c r="E980" s="6">
        <v>8641</v>
      </c>
      <c r="F980" s="4">
        <f t="shared" si="60"/>
        <v>8.641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7">
        <f t="shared" si="62"/>
        <v>42686.25</v>
      </c>
      <c r="T980" s="17">
        <f t="shared" si="63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 s="6">
        <v>60200</v>
      </c>
      <c r="E981" s="6">
        <v>86244</v>
      </c>
      <c r="F981" s="4">
        <f t="shared" si="60"/>
        <v>1.432624584717608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7">
        <f t="shared" si="62"/>
        <v>42078.208333333328</v>
      </c>
      <c r="T981" s="17">
        <f t="shared" si="63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 s="6">
        <v>195200</v>
      </c>
      <c r="E982" s="6">
        <v>78630</v>
      </c>
      <c r="F982" s="4">
        <f t="shared" si="60"/>
        <v>0.40281762295081969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7">
        <f t="shared" si="62"/>
        <v>42307.208333333328</v>
      </c>
      <c r="T982" s="17">
        <f t="shared" si="63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 s="6">
        <v>6700</v>
      </c>
      <c r="E983" s="6">
        <v>11941</v>
      </c>
      <c r="F983" s="4">
        <f t="shared" si="60"/>
        <v>1.7822388059701493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7">
        <f t="shared" si="62"/>
        <v>43094.25</v>
      </c>
      <c r="T983" s="17">
        <f t="shared" si="63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 s="6">
        <v>7200</v>
      </c>
      <c r="E984" s="6">
        <v>6115</v>
      </c>
      <c r="F984" s="4">
        <f t="shared" si="60"/>
        <v>0.84930555555555554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7">
        <f t="shared" si="62"/>
        <v>40743.208333333336</v>
      </c>
      <c r="T984" s="17">
        <f t="shared" si="63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 s="6">
        <v>129100</v>
      </c>
      <c r="E985" s="6">
        <v>188404</v>
      </c>
      <c r="F985" s="4">
        <f t="shared" si="60"/>
        <v>1.4593648334624323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7">
        <f t="shared" si="62"/>
        <v>43681.208333333328</v>
      </c>
      <c r="T985" s="17">
        <f t="shared" si="63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 s="6">
        <v>6500</v>
      </c>
      <c r="E986" s="6">
        <v>9910</v>
      </c>
      <c r="F986" s="4">
        <f t="shared" si="60"/>
        <v>1.5246153846153847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7">
        <f t="shared" si="62"/>
        <v>43716.208333333328</v>
      </c>
      <c r="T986" s="17">
        <f t="shared" si="63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 s="6">
        <v>170600</v>
      </c>
      <c r="E987" s="6">
        <v>114523</v>
      </c>
      <c r="F987" s="4">
        <f t="shared" si="60"/>
        <v>0.67129542790152408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7">
        <f t="shared" si="62"/>
        <v>41614.25</v>
      </c>
      <c r="T987" s="17">
        <f t="shared" si="63"/>
        <v>41640.25</v>
      </c>
    </row>
    <row r="988" spans="1:20" x14ac:dyDescent="0.35">
      <c r="A988">
        <v>986</v>
      </c>
      <c r="B988" t="s">
        <v>2000</v>
      </c>
      <c r="C988" s="3" t="s">
        <v>2001</v>
      </c>
      <c r="D988" s="6">
        <v>7800</v>
      </c>
      <c r="E988" s="6">
        <v>3144</v>
      </c>
      <c r="F988" s="4">
        <f t="shared" si="60"/>
        <v>0.40307692307692305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7">
        <f t="shared" si="62"/>
        <v>40638.208333333336</v>
      </c>
      <c r="T988" s="17">
        <f t="shared" si="63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 s="6">
        <v>6200</v>
      </c>
      <c r="E989" s="6">
        <v>13441</v>
      </c>
      <c r="F989" s="4">
        <f t="shared" si="60"/>
        <v>2.1679032258064517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7">
        <f t="shared" si="62"/>
        <v>42852.208333333328</v>
      </c>
      <c r="T989" s="17">
        <f t="shared" si="63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 s="6">
        <v>9400</v>
      </c>
      <c r="E990" s="6">
        <v>4899</v>
      </c>
      <c r="F990" s="4">
        <f t="shared" si="60"/>
        <v>0.52117021276595743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7">
        <f t="shared" si="62"/>
        <v>42686.25</v>
      </c>
      <c r="T990" s="17">
        <f t="shared" si="63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 s="6">
        <v>2400</v>
      </c>
      <c r="E991" s="6">
        <v>11990</v>
      </c>
      <c r="F991" s="4">
        <f t="shared" si="60"/>
        <v>4.9958333333333336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7">
        <f t="shared" si="62"/>
        <v>43571.208333333328</v>
      </c>
      <c r="T991" s="17">
        <f t="shared" si="63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 s="6">
        <v>7800</v>
      </c>
      <c r="E992" s="6">
        <v>6839</v>
      </c>
      <c r="F992" s="4">
        <f t="shared" si="60"/>
        <v>0.87679487179487181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7">
        <f t="shared" si="62"/>
        <v>42432.25</v>
      </c>
      <c r="T992" s="17">
        <f t="shared" si="63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 s="6">
        <v>9800</v>
      </c>
      <c r="E993" s="6">
        <v>11091</v>
      </c>
      <c r="F993" s="4">
        <f t="shared" si="60"/>
        <v>1.131734693877551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7">
        <f t="shared" si="62"/>
        <v>41907.208333333336</v>
      </c>
      <c r="T993" s="17">
        <f t="shared" si="63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 s="6">
        <v>3100</v>
      </c>
      <c r="E994" s="6">
        <v>13223</v>
      </c>
      <c r="F994" s="4">
        <f t="shared" si="60"/>
        <v>4.2654838709677421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7">
        <f t="shared" si="62"/>
        <v>43227.208333333328</v>
      </c>
      <c r="T994" s="17">
        <f t="shared" si="63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 s="6">
        <v>9800</v>
      </c>
      <c r="E995" s="6">
        <v>7608</v>
      </c>
      <c r="F995" s="4">
        <f t="shared" si="60"/>
        <v>0.77632653061224488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7">
        <f t="shared" si="62"/>
        <v>42362.25</v>
      </c>
      <c r="T995" s="17">
        <f t="shared" si="63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 s="6">
        <v>141100</v>
      </c>
      <c r="E996" s="6">
        <v>74073</v>
      </c>
      <c r="F996" s="4">
        <f t="shared" si="60"/>
        <v>0.52496810772501767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7">
        <f t="shared" si="62"/>
        <v>41929.208333333336</v>
      </c>
      <c r="T996" s="17">
        <f t="shared" si="63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 s="6">
        <v>97300</v>
      </c>
      <c r="E997" s="6">
        <v>153216</v>
      </c>
      <c r="F997" s="4">
        <f t="shared" si="60"/>
        <v>1.5746762589928058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7">
        <f t="shared" si="62"/>
        <v>43408.208333333328</v>
      </c>
      <c r="T997" s="17">
        <f t="shared" si="63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 s="6">
        <v>6600</v>
      </c>
      <c r="E998" s="6">
        <v>4814</v>
      </c>
      <c r="F998" s="4">
        <f t="shared" si="60"/>
        <v>0.72939393939393937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7">
        <f t="shared" si="62"/>
        <v>41276.25</v>
      </c>
      <c r="T998" s="17">
        <f t="shared" si="63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 s="6">
        <v>7600</v>
      </c>
      <c r="E999" s="6">
        <v>4603</v>
      </c>
      <c r="F999" s="4">
        <f t="shared" si="60"/>
        <v>0.60565789473684206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7">
        <f t="shared" si="62"/>
        <v>41659.25</v>
      </c>
      <c r="T999" s="17">
        <f t="shared" si="63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 s="6">
        <v>66600</v>
      </c>
      <c r="E1000" s="6">
        <v>37823</v>
      </c>
      <c r="F1000" s="4">
        <f t="shared" si="60"/>
        <v>0.5679129129129129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7">
        <f t="shared" si="62"/>
        <v>40220.25</v>
      </c>
      <c r="T1000" s="17">
        <f t="shared" si="63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 s="6">
        <v>111100</v>
      </c>
      <c r="E1001" s="6">
        <v>62819</v>
      </c>
      <c r="F1001" s="4">
        <f t="shared" si="60"/>
        <v>0.56542754275427543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7">
        <f t="shared" si="62"/>
        <v>42550.208333333328</v>
      </c>
      <c r="T1001" s="17">
        <f t="shared" si="63"/>
        <v>42557.208333333328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"/>
        <cfvo type="num" val="2"/>
        <color rgb="FFF8696B"/>
        <color rgb="FF00B050"/>
        <color rgb="FF00B0F0"/>
      </colorScale>
    </cfRule>
  </conditionalFormatting>
  <conditionalFormatting sqref="G2:G1001">
    <cfRule type="containsText" dxfId="14" priority="7" operator="containsText" text="live">
      <formula>NOT(ISERROR(SEARCH("live",G2)))</formula>
    </cfRule>
    <cfRule type="containsText" dxfId="13" priority="8" operator="containsText" text="canceled">
      <formula>NOT(ISERROR(SEARCH("canceled",G2)))</formula>
    </cfRule>
    <cfRule type="containsText" dxfId="12" priority="10" operator="containsText" text="successful">
      <formula>NOT(ISERROR(SEARCH("successful",G2)))</formula>
    </cfRule>
    <cfRule type="containsText" dxfId="11" priority="11" operator="containsText" text="successful">
      <formula>NOT(ISERROR(SEARCH("successful",G2)))</formula>
    </cfRule>
    <cfRule type="containsText" dxfId="10" priority="12" operator="containsText" text="failed">
      <formula>NOT(ISERROR(SEARCH("failed",G2)))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8C6D-07F1-438E-9220-E7690CC50AEF}">
  <dimension ref="B1:G14"/>
  <sheetViews>
    <sheetView workbookViewId="0">
      <selection activeCell="F18" sqref="F18"/>
    </sheetView>
  </sheetViews>
  <sheetFormatPr defaultRowHeight="15.5" x14ac:dyDescent="0.35"/>
  <cols>
    <col min="2" max="2" width="15.83203125" bestFit="1" customWidth="1"/>
    <col min="3" max="3" width="15.08203125" bestFit="1" customWidth="1"/>
    <col min="4" max="4" width="5.5" bestFit="1" customWidth="1"/>
    <col min="5" max="5" width="3.6640625" bestFit="1" customWidth="1"/>
    <col min="6" max="6" width="9.25" bestFit="1" customWidth="1"/>
    <col min="7" max="7" width="10.58203125" bestFit="1" customWidth="1"/>
  </cols>
  <sheetData>
    <row r="1" spans="2:7" x14ac:dyDescent="0.35">
      <c r="B1" s="9" t="s">
        <v>6</v>
      </c>
      <c r="C1" t="s">
        <v>2069</v>
      </c>
    </row>
    <row r="3" spans="2:7" x14ac:dyDescent="0.35">
      <c r="B3" s="9" t="s">
        <v>2070</v>
      </c>
      <c r="C3" s="9" t="s">
        <v>2068</v>
      </c>
    </row>
    <row r="4" spans="2:7" x14ac:dyDescent="0.35">
      <c r="B4" s="9" t="s">
        <v>2066</v>
      </c>
      <c r="C4" t="s">
        <v>74</v>
      </c>
      <c r="D4" t="s">
        <v>14</v>
      </c>
      <c r="E4" t="s">
        <v>47</v>
      </c>
      <c r="F4" t="s">
        <v>20</v>
      </c>
      <c r="G4" t="s">
        <v>2067</v>
      </c>
    </row>
    <row r="5" spans="2:7" x14ac:dyDescent="0.35">
      <c r="B5" s="10" t="s">
        <v>2041</v>
      </c>
      <c r="C5">
        <v>11</v>
      </c>
      <c r="D5">
        <v>60</v>
      </c>
      <c r="E5">
        <v>5</v>
      </c>
      <c r="F5">
        <v>102</v>
      </c>
      <c r="G5">
        <v>178</v>
      </c>
    </row>
    <row r="6" spans="2:7" x14ac:dyDescent="0.35">
      <c r="B6" s="10" t="s">
        <v>2033</v>
      </c>
      <c r="C6">
        <v>4</v>
      </c>
      <c r="D6">
        <v>20</v>
      </c>
      <c r="F6">
        <v>22</v>
      </c>
      <c r="G6">
        <v>46</v>
      </c>
    </row>
    <row r="7" spans="2:7" x14ac:dyDescent="0.35">
      <c r="B7" s="10" t="s">
        <v>2050</v>
      </c>
      <c r="C7">
        <v>1</v>
      </c>
      <c r="D7">
        <v>23</v>
      </c>
      <c r="E7">
        <v>3</v>
      </c>
      <c r="F7">
        <v>21</v>
      </c>
      <c r="G7">
        <v>48</v>
      </c>
    </row>
    <row r="8" spans="2:7" x14ac:dyDescent="0.35">
      <c r="B8" s="10" t="s">
        <v>2064</v>
      </c>
      <c r="F8">
        <v>4</v>
      </c>
      <c r="G8">
        <v>4</v>
      </c>
    </row>
    <row r="9" spans="2:7" x14ac:dyDescent="0.35">
      <c r="B9" s="10" t="s">
        <v>2035</v>
      </c>
      <c r="C9">
        <v>10</v>
      </c>
      <c r="D9">
        <v>66</v>
      </c>
      <c r="F9">
        <v>99</v>
      </c>
      <c r="G9">
        <v>175</v>
      </c>
    </row>
    <row r="10" spans="2:7" x14ac:dyDescent="0.35">
      <c r="B10" s="10" t="s">
        <v>2054</v>
      </c>
      <c r="C10">
        <v>4</v>
      </c>
      <c r="D10">
        <v>11</v>
      </c>
      <c r="E10">
        <v>1</v>
      </c>
      <c r="F10">
        <v>26</v>
      </c>
      <c r="G10">
        <v>42</v>
      </c>
    </row>
    <row r="11" spans="2:7" x14ac:dyDescent="0.35">
      <c r="B11" s="10" t="s">
        <v>2047</v>
      </c>
      <c r="C11">
        <v>2</v>
      </c>
      <c r="D11">
        <v>24</v>
      </c>
      <c r="E11">
        <v>1</v>
      </c>
      <c r="F11">
        <v>40</v>
      </c>
      <c r="G11">
        <v>67</v>
      </c>
    </row>
    <row r="12" spans="2:7" x14ac:dyDescent="0.35">
      <c r="B12" s="10" t="s">
        <v>2037</v>
      </c>
      <c r="C12">
        <v>2</v>
      </c>
      <c r="D12">
        <v>28</v>
      </c>
      <c r="E12">
        <v>2</v>
      </c>
      <c r="F12">
        <v>64</v>
      </c>
      <c r="G12">
        <v>96</v>
      </c>
    </row>
    <row r="13" spans="2:7" x14ac:dyDescent="0.35">
      <c r="B13" s="10" t="s">
        <v>2039</v>
      </c>
      <c r="C13">
        <v>23</v>
      </c>
      <c r="D13">
        <v>132</v>
      </c>
      <c r="E13">
        <v>2</v>
      </c>
      <c r="F13">
        <v>187</v>
      </c>
      <c r="G13">
        <v>344</v>
      </c>
    </row>
    <row r="14" spans="2:7" x14ac:dyDescent="0.35">
      <c r="B14" s="10" t="s">
        <v>2067</v>
      </c>
      <c r="C14">
        <v>57</v>
      </c>
      <c r="D14">
        <v>364</v>
      </c>
      <c r="E14">
        <v>14</v>
      </c>
      <c r="F14">
        <v>565</v>
      </c>
      <c r="G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CEC8-9ED0-420F-BBD8-A243FAF1E266}">
  <dimension ref="B1:G30"/>
  <sheetViews>
    <sheetView topLeftCell="A4" workbookViewId="0">
      <selection activeCell="H19" sqref="H19"/>
    </sheetView>
  </sheetViews>
  <sheetFormatPr defaultRowHeight="15.5" x14ac:dyDescent="0.35"/>
  <cols>
    <col min="2" max="2" width="16.9140625" bestFit="1" customWidth="1"/>
    <col min="3" max="3" width="15.08203125" bestFit="1" customWidth="1"/>
    <col min="4" max="4" width="5.5" bestFit="1" customWidth="1"/>
    <col min="5" max="5" width="3.6640625" bestFit="1" customWidth="1"/>
    <col min="6" max="6" width="9.25" bestFit="1" customWidth="1"/>
    <col min="7" max="7" width="10.58203125" bestFit="1" customWidth="1"/>
  </cols>
  <sheetData>
    <row r="1" spans="2:7" x14ac:dyDescent="0.35">
      <c r="B1" s="9" t="s">
        <v>6</v>
      </c>
      <c r="C1" t="s">
        <v>2069</v>
      </c>
    </row>
    <row r="2" spans="2:7" x14ac:dyDescent="0.35">
      <c r="B2" s="9" t="s">
        <v>2031</v>
      </c>
      <c r="C2" t="s">
        <v>2069</v>
      </c>
    </row>
    <row r="4" spans="2:7" x14ac:dyDescent="0.35">
      <c r="B4" s="9" t="s">
        <v>2070</v>
      </c>
      <c r="C4" s="9" t="s">
        <v>2068</v>
      </c>
    </row>
    <row r="5" spans="2:7" x14ac:dyDescent="0.35">
      <c r="B5" s="9" t="s">
        <v>2066</v>
      </c>
      <c r="C5" t="s">
        <v>74</v>
      </c>
      <c r="D5" t="s">
        <v>14</v>
      </c>
      <c r="E5" t="s">
        <v>47</v>
      </c>
      <c r="F5" t="s">
        <v>20</v>
      </c>
      <c r="G5" t="s">
        <v>2067</v>
      </c>
    </row>
    <row r="6" spans="2:7" x14ac:dyDescent="0.35">
      <c r="B6" s="10" t="s">
        <v>2049</v>
      </c>
      <c r="C6">
        <v>1</v>
      </c>
      <c r="D6">
        <v>10</v>
      </c>
      <c r="E6">
        <v>2</v>
      </c>
      <c r="F6">
        <v>21</v>
      </c>
      <c r="G6">
        <v>34</v>
      </c>
    </row>
    <row r="7" spans="2:7" x14ac:dyDescent="0.35">
      <c r="B7" s="10" t="s">
        <v>2065</v>
      </c>
      <c r="F7">
        <v>4</v>
      </c>
      <c r="G7">
        <v>4</v>
      </c>
    </row>
    <row r="8" spans="2:7" x14ac:dyDescent="0.35">
      <c r="B8" s="10" t="s">
        <v>2042</v>
      </c>
      <c r="C8">
        <v>4</v>
      </c>
      <c r="D8">
        <v>21</v>
      </c>
      <c r="E8">
        <v>1</v>
      </c>
      <c r="F8">
        <v>34</v>
      </c>
      <c r="G8">
        <v>60</v>
      </c>
    </row>
    <row r="9" spans="2:7" x14ac:dyDescent="0.35">
      <c r="B9" s="10" t="s">
        <v>2044</v>
      </c>
      <c r="C9">
        <v>2</v>
      </c>
      <c r="D9">
        <v>12</v>
      </c>
      <c r="E9">
        <v>1</v>
      </c>
      <c r="F9">
        <v>22</v>
      </c>
      <c r="G9">
        <v>37</v>
      </c>
    </row>
    <row r="10" spans="2:7" x14ac:dyDescent="0.35">
      <c r="B10" s="10" t="s">
        <v>2043</v>
      </c>
      <c r="D10">
        <v>8</v>
      </c>
      <c r="F10">
        <v>10</v>
      </c>
      <c r="G10">
        <v>18</v>
      </c>
    </row>
    <row r="11" spans="2:7" x14ac:dyDescent="0.35">
      <c r="B11" s="10" t="s">
        <v>2053</v>
      </c>
      <c r="C11">
        <v>1</v>
      </c>
      <c r="D11">
        <v>7</v>
      </c>
      <c r="F11">
        <v>9</v>
      </c>
      <c r="G11">
        <v>17</v>
      </c>
    </row>
    <row r="12" spans="2:7" x14ac:dyDescent="0.35">
      <c r="B12" s="10" t="s">
        <v>2034</v>
      </c>
      <c r="C12">
        <v>4</v>
      </c>
      <c r="D12">
        <v>20</v>
      </c>
      <c r="F12">
        <v>22</v>
      </c>
      <c r="G12">
        <v>46</v>
      </c>
    </row>
    <row r="13" spans="2:7" x14ac:dyDescent="0.35">
      <c r="B13" s="10" t="s">
        <v>2045</v>
      </c>
      <c r="C13">
        <v>3</v>
      </c>
      <c r="D13">
        <v>19</v>
      </c>
      <c r="F13">
        <v>23</v>
      </c>
      <c r="G13">
        <v>45</v>
      </c>
    </row>
    <row r="14" spans="2:7" x14ac:dyDescent="0.35">
      <c r="B14" s="10" t="s">
        <v>2058</v>
      </c>
      <c r="C14">
        <v>1</v>
      </c>
      <c r="D14">
        <v>6</v>
      </c>
      <c r="F14">
        <v>10</v>
      </c>
      <c r="G14">
        <v>17</v>
      </c>
    </row>
    <row r="15" spans="2:7" x14ac:dyDescent="0.35">
      <c r="B15" s="10" t="s">
        <v>2057</v>
      </c>
      <c r="D15">
        <v>3</v>
      </c>
      <c r="F15">
        <v>4</v>
      </c>
      <c r="G15">
        <v>7</v>
      </c>
    </row>
    <row r="16" spans="2:7" x14ac:dyDescent="0.35">
      <c r="B16" s="10" t="s">
        <v>2061</v>
      </c>
      <c r="D16">
        <v>8</v>
      </c>
      <c r="E16">
        <v>1</v>
      </c>
      <c r="F16">
        <v>4</v>
      </c>
      <c r="G16">
        <v>13</v>
      </c>
    </row>
    <row r="17" spans="2:7" x14ac:dyDescent="0.35">
      <c r="B17" s="10" t="s">
        <v>2048</v>
      </c>
      <c r="C17">
        <v>1</v>
      </c>
      <c r="D17">
        <v>6</v>
      </c>
      <c r="E17">
        <v>1</v>
      </c>
      <c r="F17">
        <v>13</v>
      </c>
      <c r="G17">
        <v>21</v>
      </c>
    </row>
    <row r="18" spans="2:7" x14ac:dyDescent="0.35">
      <c r="B18" s="10" t="s">
        <v>2055</v>
      </c>
      <c r="C18">
        <v>4</v>
      </c>
      <c r="D18">
        <v>11</v>
      </c>
      <c r="E18">
        <v>1</v>
      </c>
      <c r="F18">
        <v>26</v>
      </c>
      <c r="G18">
        <v>42</v>
      </c>
    </row>
    <row r="19" spans="2:7" x14ac:dyDescent="0.35">
      <c r="B19" s="10" t="s">
        <v>2040</v>
      </c>
      <c r="C19">
        <v>23</v>
      </c>
      <c r="D19">
        <v>132</v>
      </c>
      <c r="E19">
        <v>2</v>
      </c>
      <c r="F19">
        <v>187</v>
      </c>
      <c r="G19">
        <v>344</v>
      </c>
    </row>
    <row r="20" spans="2:7" x14ac:dyDescent="0.35">
      <c r="B20" s="10" t="s">
        <v>2056</v>
      </c>
      <c r="D20">
        <v>4</v>
      </c>
      <c r="F20">
        <v>4</v>
      </c>
      <c r="G20">
        <v>8</v>
      </c>
    </row>
    <row r="21" spans="2:7" x14ac:dyDescent="0.35">
      <c r="B21" s="10" t="s">
        <v>2036</v>
      </c>
      <c r="C21">
        <v>6</v>
      </c>
      <c r="D21">
        <v>30</v>
      </c>
      <c r="F21">
        <v>49</v>
      </c>
      <c r="G21">
        <v>85</v>
      </c>
    </row>
    <row r="22" spans="2:7" x14ac:dyDescent="0.35">
      <c r="B22" s="10" t="s">
        <v>2063</v>
      </c>
      <c r="D22">
        <v>9</v>
      </c>
      <c r="F22">
        <v>5</v>
      </c>
      <c r="G22">
        <v>14</v>
      </c>
    </row>
    <row r="23" spans="2:7" x14ac:dyDescent="0.35">
      <c r="B23" s="10" t="s">
        <v>2052</v>
      </c>
      <c r="C23">
        <v>1</v>
      </c>
      <c r="D23">
        <v>5</v>
      </c>
      <c r="E23">
        <v>1</v>
      </c>
      <c r="F23">
        <v>9</v>
      </c>
      <c r="G23">
        <v>16</v>
      </c>
    </row>
    <row r="24" spans="2:7" x14ac:dyDescent="0.35">
      <c r="B24" s="10" t="s">
        <v>2060</v>
      </c>
      <c r="C24">
        <v>3</v>
      </c>
      <c r="D24">
        <v>3</v>
      </c>
      <c r="F24">
        <v>11</v>
      </c>
      <c r="G24">
        <v>17</v>
      </c>
    </row>
    <row r="25" spans="2:7" x14ac:dyDescent="0.35">
      <c r="B25" s="10" t="s">
        <v>2059</v>
      </c>
      <c r="D25">
        <v>7</v>
      </c>
      <c r="F25">
        <v>14</v>
      </c>
      <c r="G25">
        <v>21</v>
      </c>
    </row>
    <row r="26" spans="2:7" x14ac:dyDescent="0.35">
      <c r="B26" s="10" t="s">
        <v>2051</v>
      </c>
      <c r="C26">
        <v>1</v>
      </c>
      <c r="D26">
        <v>15</v>
      </c>
      <c r="E26">
        <v>2</v>
      </c>
      <c r="F26">
        <v>17</v>
      </c>
      <c r="G26">
        <v>35</v>
      </c>
    </row>
    <row r="27" spans="2:7" x14ac:dyDescent="0.35">
      <c r="B27" s="10" t="s">
        <v>2046</v>
      </c>
      <c r="D27">
        <v>16</v>
      </c>
      <c r="E27">
        <v>1</v>
      </c>
      <c r="F27">
        <v>28</v>
      </c>
      <c r="G27">
        <v>45</v>
      </c>
    </row>
    <row r="28" spans="2:7" x14ac:dyDescent="0.35">
      <c r="B28" s="10" t="s">
        <v>2038</v>
      </c>
      <c r="C28">
        <v>2</v>
      </c>
      <c r="D28">
        <v>12</v>
      </c>
      <c r="E28">
        <v>1</v>
      </c>
      <c r="F28">
        <v>36</v>
      </c>
      <c r="G28">
        <v>51</v>
      </c>
    </row>
    <row r="29" spans="2:7" x14ac:dyDescent="0.35">
      <c r="B29" s="10" t="s">
        <v>2062</v>
      </c>
      <c r="F29">
        <v>3</v>
      </c>
      <c r="G29">
        <v>3</v>
      </c>
    </row>
    <row r="30" spans="2:7" x14ac:dyDescent="0.35">
      <c r="B30" s="10" t="s">
        <v>2067</v>
      </c>
      <c r="C30">
        <v>57</v>
      </c>
      <c r="D30">
        <v>364</v>
      </c>
      <c r="E30">
        <v>14</v>
      </c>
      <c r="F30">
        <v>565</v>
      </c>
      <c r="G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EFBB1-414E-471F-8517-14A6F992B738}">
  <dimension ref="C3:G29"/>
  <sheetViews>
    <sheetView workbookViewId="0">
      <selection activeCell="D24" sqref="C24:D30"/>
    </sheetView>
  </sheetViews>
  <sheetFormatPr defaultRowHeight="15.5" x14ac:dyDescent="0.35"/>
  <cols>
    <col min="3" max="3" width="26.33203125" bestFit="1" customWidth="1"/>
    <col min="4" max="4" width="15.08203125" bestFit="1" customWidth="1"/>
    <col min="5" max="5" width="5.5" bestFit="1" customWidth="1"/>
    <col min="6" max="6" width="9.25" bestFit="1" customWidth="1"/>
    <col min="7" max="8" width="10.58203125" bestFit="1" customWidth="1"/>
  </cols>
  <sheetData>
    <row r="3" spans="3:7" x14ac:dyDescent="0.35">
      <c r="C3" s="9" t="s">
        <v>2073</v>
      </c>
      <c r="D3" t="s">
        <v>2069</v>
      </c>
    </row>
    <row r="5" spans="3:7" x14ac:dyDescent="0.35">
      <c r="C5" s="9" t="s">
        <v>2070</v>
      </c>
      <c r="D5" s="9" t="s">
        <v>2068</v>
      </c>
    </row>
    <row r="6" spans="3:7" x14ac:dyDescent="0.35">
      <c r="C6" s="9" t="s">
        <v>2066</v>
      </c>
      <c r="D6" t="s">
        <v>74</v>
      </c>
      <c r="E6" t="s">
        <v>14</v>
      </c>
      <c r="F6" t="s">
        <v>20</v>
      </c>
      <c r="G6" t="s">
        <v>2067</v>
      </c>
    </row>
    <row r="7" spans="3:7" x14ac:dyDescent="0.35">
      <c r="C7" s="10" t="s">
        <v>2074</v>
      </c>
      <c r="D7">
        <v>8</v>
      </c>
      <c r="E7">
        <v>34</v>
      </c>
      <c r="F7">
        <v>44</v>
      </c>
      <c r="G7">
        <v>86</v>
      </c>
    </row>
    <row r="8" spans="3:7" x14ac:dyDescent="0.35">
      <c r="C8" s="10" t="s">
        <v>2075</v>
      </c>
      <c r="D8">
        <v>4</v>
      </c>
      <c r="E8">
        <v>23</v>
      </c>
      <c r="F8">
        <v>37</v>
      </c>
      <c r="G8">
        <v>64</v>
      </c>
    </row>
    <row r="9" spans="3:7" x14ac:dyDescent="0.35">
      <c r="C9" s="10" t="s">
        <v>2076</v>
      </c>
      <c r="D9">
        <v>6</v>
      </c>
      <c r="E9">
        <v>42</v>
      </c>
      <c r="F9">
        <v>59</v>
      </c>
      <c r="G9">
        <v>107</v>
      </c>
    </row>
    <row r="10" spans="3:7" x14ac:dyDescent="0.35">
      <c r="C10" s="10" t="s">
        <v>2077</v>
      </c>
      <c r="D10">
        <v>3</v>
      </c>
      <c r="E10">
        <v>32</v>
      </c>
      <c r="F10">
        <v>41</v>
      </c>
      <c r="G10">
        <v>76</v>
      </c>
    </row>
    <row r="11" spans="3:7" x14ac:dyDescent="0.35">
      <c r="C11" s="10" t="s">
        <v>2078</v>
      </c>
      <c r="D11">
        <v>2</v>
      </c>
      <c r="E11">
        <v>32</v>
      </c>
      <c r="F11">
        <v>52</v>
      </c>
      <c r="G11">
        <v>86</v>
      </c>
    </row>
    <row r="12" spans="3:7" x14ac:dyDescent="0.35">
      <c r="C12" s="10" t="s">
        <v>2079</v>
      </c>
      <c r="D12">
        <v>1</v>
      </c>
      <c r="E12">
        <v>26</v>
      </c>
      <c r="F12">
        <v>44</v>
      </c>
      <c r="G12">
        <v>71</v>
      </c>
    </row>
    <row r="13" spans="3:7" x14ac:dyDescent="0.35">
      <c r="C13" s="10" t="s">
        <v>2080</v>
      </c>
      <c r="D13">
        <v>5</v>
      </c>
      <c r="E13">
        <v>34</v>
      </c>
      <c r="F13">
        <v>58</v>
      </c>
      <c r="G13">
        <v>97</v>
      </c>
    </row>
    <row r="14" spans="3:7" x14ac:dyDescent="0.35">
      <c r="C14" s="10" t="s">
        <v>2081</v>
      </c>
      <c r="D14">
        <v>5</v>
      </c>
      <c r="E14">
        <v>28</v>
      </c>
      <c r="F14">
        <v>49</v>
      </c>
      <c r="G14">
        <v>82</v>
      </c>
    </row>
    <row r="15" spans="3:7" x14ac:dyDescent="0.35">
      <c r="C15" s="10" t="s">
        <v>2082</v>
      </c>
      <c r="D15">
        <v>6</v>
      </c>
      <c r="E15">
        <v>35</v>
      </c>
      <c r="F15">
        <v>52</v>
      </c>
      <c r="G15">
        <v>93</v>
      </c>
    </row>
    <row r="16" spans="3:7" x14ac:dyDescent="0.35">
      <c r="C16" s="10" t="s">
        <v>2083</v>
      </c>
      <c r="D16">
        <v>9</v>
      </c>
      <c r="E16">
        <v>18</v>
      </c>
      <c r="F16">
        <v>39</v>
      </c>
      <c r="G16">
        <v>66</v>
      </c>
    </row>
    <row r="17" spans="3:7" x14ac:dyDescent="0.35">
      <c r="C17" s="10" t="s">
        <v>2084</v>
      </c>
      <c r="D17">
        <v>2</v>
      </c>
      <c r="E17">
        <v>30</v>
      </c>
      <c r="F17">
        <v>33</v>
      </c>
      <c r="G17">
        <v>65</v>
      </c>
    </row>
    <row r="18" spans="3:7" x14ac:dyDescent="0.35">
      <c r="C18" s="10" t="s">
        <v>2085</v>
      </c>
      <c r="D18">
        <v>6</v>
      </c>
      <c r="E18">
        <v>30</v>
      </c>
      <c r="F18">
        <v>57</v>
      </c>
      <c r="G18">
        <v>93</v>
      </c>
    </row>
    <row r="19" spans="3:7" x14ac:dyDescent="0.35">
      <c r="C19" s="10" t="s">
        <v>2067</v>
      </c>
      <c r="D19">
        <v>57</v>
      </c>
      <c r="E19">
        <v>364</v>
      </c>
      <c r="F19">
        <v>565</v>
      </c>
      <c r="G19">
        <v>986</v>
      </c>
    </row>
    <row r="25" spans="3:7" x14ac:dyDescent="0.35">
      <c r="C25" s="18"/>
    </row>
    <row r="26" spans="3:7" x14ac:dyDescent="0.35">
      <c r="C26" s="18"/>
    </row>
    <row r="27" spans="3:7" x14ac:dyDescent="0.35">
      <c r="C27" s="19"/>
    </row>
    <row r="28" spans="3:7" x14ac:dyDescent="0.35">
      <c r="C28" s="19"/>
    </row>
    <row r="29" spans="3:7" x14ac:dyDescent="0.35">
      <c r="C29" s="19"/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646FB-801C-4391-925A-ECFE57FB9D8A}">
  <dimension ref="B3:I15"/>
  <sheetViews>
    <sheetView workbookViewId="0">
      <selection activeCell="K16" sqref="K16"/>
    </sheetView>
  </sheetViews>
  <sheetFormatPr defaultRowHeight="15.5" x14ac:dyDescent="0.35"/>
  <cols>
    <col min="2" max="2" width="7.83203125" bestFit="1" customWidth="1"/>
    <col min="3" max="3" width="16.33203125" bestFit="1" customWidth="1"/>
    <col min="4" max="4" width="13" bestFit="1" customWidth="1"/>
    <col min="5" max="5" width="15.58203125" bestFit="1" customWidth="1"/>
    <col min="6" max="6" width="11.9140625" bestFit="1" customWidth="1"/>
    <col min="7" max="7" width="18.83203125" bestFit="1" customWidth="1"/>
    <col min="8" max="8" width="15.4140625" bestFit="1" customWidth="1"/>
    <col min="9" max="9" width="18.08203125" bestFit="1" customWidth="1"/>
  </cols>
  <sheetData>
    <row r="3" spans="2:9" x14ac:dyDescent="0.35">
      <c r="B3" t="s">
        <v>2086</v>
      </c>
      <c r="C3" t="s">
        <v>2099</v>
      </c>
      <c r="D3" t="s">
        <v>2100</v>
      </c>
      <c r="E3" t="s">
        <v>2101</v>
      </c>
      <c r="F3" t="s">
        <v>2102</v>
      </c>
      <c r="G3" t="s">
        <v>2103</v>
      </c>
      <c r="H3" t="s">
        <v>2104</v>
      </c>
      <c r="I3" t="s">
        <v>2105</v>
      </c>
    </row>
    <row r="4" spans="2:9" ht="25" x14ac:dyDescent="0.35">
      <c r="B4" s="11" t="s">
        <v>2087</v>
      </c>
      <c r="C4">
        <f>COUNTIFS(Crowdfunding!D:D,"&lt;1000",Crowdfunding!G:G,"successful")</f>
        <v>30</v>
      </c>
      <c r="D4">
        <f>COUNTIFS(Crowdfunding!D:D,"&lt;1000",Crowdfunding!G:G,"failed")</f>
        <v>20</v>
      </c>
      <c r="E4">
        <f>COUNTIFS(Crowdfunding!D:D,"&lt;1000",Crowdfunding!G:G,"canceled")</f>
        <v>1</v>
      </c>
      <c r="F4">
        <f>SUM(C4:E4)</f>
        <v>51</v>
      </c>
      <c r="G4" s="4">
        <f>C4/F4</f>
        <v>0.58823529411764708</v>
      </c>
      <c r="H4" s="4">
        <f>D4/F4</f>
        <v>0.39215686274509803</v>
      </c>
      <c r="I4" s="4">
        <f>E4/F4</f>
        <v>1.9607843137254902E-2</v>
      </c>
    </row>
    <row r="5" spans="2:9" ht="25" x14ac:dyDescent="0.35">
      <c r="B5" s="11" t="s">
        <v>2088</v>
      </c>
      <c r="C5">
        <f>COUNTIFS(Crowdfunding!D:D,"&gt;=1000",Crowdfunding!D:D,"&lt;=4999",Crowdfunding!G:G,"successful")</f>
        <v>191</v>
      </c>
      <c r="D5">
        <f>COUNTIFS(Crowdfunding!D:D,"&gt;=1000",Crowdfunding!D:D,"&lt;=4999",Crowdfunding!G:G,"failed")</f>
        <v>38</v>
      </c>
      <c r="E5">
        <f>COUNTIFS(Crowdfunding!D:D,"&gt;=1000",Crowdfunding!D:D,"&lt;=4999",Crowdfunding!G:G,"canceled")</f>
        <v>2</v>
      </c>
      <c r="F5">
        <f>SUM(C5:E5)</f>
        <v>231</v>
      </c>
      <c r="G5" s="4">
        <f>C5/F5</f>
        <v>0.82683982683982682</v>
      </c>
      <c r="H5" s="4">
        <f t="shared" ref="H5:H15" si="0">D5/F5</f>
        <v>0.16450216450216451</v>
      </c>
      <c r="I5" s="4">
        <f t="shared" ref="I5:I15" si="1">E5/F5</f>
        <v>8.658008658008658E-3</v>
      </c>
    </row>
    <row r="6" spans="2:9" ht="25" x14ac:dyDescent="0.35">
      <c r="B6" s="11" t="s">
        <v>2089</v>
      </c>
      <c r="C6">
        <f>COUNTIFS(Crowdfunding!D:D,"&gt;=5000",Crowdfunding!D:D,"&lt;=9999",Crowdfunding!G:G,"successful")</f>
        <v>164</v>
      </c>
      <c r="D6">
        <f>COUNTIFS(Crowdfunding!D:D,"&gt;=5000",Crowdfunding!D:D,"&lt;=9999",Crowdfunding!G:G,"failed")</f>
        <v>126</v>
      </c>
      <c r="E6">
        <f>COUNTIFS(Crowdfunding!D:D,"&gt;=5000",Crowdfunding!D:D,"&lt;=9999",Crowdfunding!G:G,"canceled")</f>
        <v>25</v>
      </c>
      <c r="F6">
        <f t="shared" ref="F6:F15" si="2">SUM(C6:E6)</f>
        <v>315</v>
      </c>
      <c r="G6" s="4">
        <f t="shared" ref="G6:G15" si="3">C6/F6</f>
        <v>0.52063492063492067</v>
      </c>
      <c r="H6" s="4">
        <f t="shared" si="0"/>
        <v>0.4</v>
      </c>
      <c r="I6" s="4">
        <f t="shared" si="1"/>
        <v>7.9365079365079361E-2</v>
      </c>
    </row>
    <row r="7" spans="2:9" ht="25" x14ac:dyDescent="0.35">
      <c r="B7" s="11" t="s">
        <v>2090</v>
      </c>
      <c r="C7">
        <f>COUNTIFS(Crowdfunding!D:D,"&gt;=10000",Crowdfunding!D:D,"&lt;=14999",Crowdfunding!G:G,"successful")</f>
        <v>4</v>
      </c>
      <c r="D7">
        <f>COUNTIFS(Crowdfunding!D:D,"&gt;=10000",Crowdfunding!D:D,"&lt;=14999",Crowdfunding!G:G,"failed")</f>
        <v>5</v>
      </c>
      <c r="E7">
        <f>COUNTIFS(Crowdfunding!D:D,"&gt;=10000",Crowdfunding!D:D,"&lt;=14999",Crowdfunding!G:G,"canceled")</f>
        <v>0</v>
      </c>
      <c r="F7">
        <f t="shared" si="2"/>
        <v>9</v>
      </c>
      <c r="G7" s="4">
        <f t="shared" si="3"/>
        <v>0.44444444444444442</v>
      </c>
      <c r="H7" s="4">
        <f>D7/F7</f>
        <v>0.55555555555555558</v>
      </c>
      <c r="I7" s="4">
        <f t="shared" si="1"/>
        <v>0</v>
      </c>
    </row>
    <row r="8" spans="2:9" ht="25" x14ac:dyDescent="0.35">
      <c r="B8" s="11" t="s">
        <v>2091</v>
      </c>
      <c r="C8">
        <f>COUNTIFS(Crowdfunding!D:D,"&gt;=15000",Crowdfunding!D:D,"&lt;=19999",Crowdfunding!G:G,"successful")</f>
        <v>10</v>
      </c>
      <c r="D8">
        <f>COUNTIFS(Crowdfunding!D:D,"&gt;=15000",Crowdfunding!D:D,"&lt;=19999",Crowdfunding!G:G,"failed")</f>
        <v>0</v>
      </c>
      <c r="E8">
        <f>COUNTIFS(Crowdfunding!D:D,"&gt;=15000",Crowdfunding!D:D,"&lt;=19999",Crowdfunding!G:G,"canceled")</f>
        <v>0</v>
      </c>
      <c r="F8">
        <f t="shared" si="2"/>
        <v>10</v>
      </c>
      <c r="G8" s="4">
        <f t="shared" si="3"/>
        <v>1</v>
      </c>
      <c r="H8" s="4">
        <f t="shared" si="0"/>
        <v>0</v>
      </c>
      <c r="I8" s="4">
        <f t="shared" si="1"/>
        <v>0</v>
      </c>
    </row>
    <row r="9" spans="2:9" ht="25" x14ac:dyDescent="0.35">
      <c r="B9" s="11" t="s">
        <v>2092</v>
      </c>
      <c r="C9">
        <f>COUNTIFS(Crowdfunding!D:D,"&gt;=20000",Crowdfunding!D:D,"&lt;=24999",Crowdfunding!G:G,"successful")</f>
        <v>7</v>
      </c>
      <c r="D9">
        <f>COUNTIFS(Crowdfunding!D:D,"&gt;=20000",Crowdfunding!D:D,"&lt;=24999",Crowdfunding!G:G,"Failed")</f>
        <v>0</v>
      </c>
      <c r="E9">
        <f>COUNTIFS(Crowdfunding!D:D,"&gt;=20000",Crowdfunding!D:D,"&lt;=24999",Crowdfunding!G:G,"canceled")</f>
        <v>0</v>
      </c>
      <c r="F9">
        <f t="shared" si="2"/>
        <v>7</v>
      </c>
      <c r="G9" s="4">
        <f t="shared" si="3"/>
        <v>1</v>
      </c>
      <c r="H9" s="4">
        <f t="shared" si="0"/>
        <v>0</v>
      </c>
      <c r="I9" s="4">
        <f t="shared" si="1"/>
        <v>0</v>
      </c>
    </row>
    <row r="10" spans="2:9" ht="25" x14ac:dyDescent="0.35">
      <c r="B10" s="11" t="s">
        <v>2093</v>
      </c>
      <c r="C10">
        <f>COUNTIFS(Crowdfunding!D:D,"&gt;=25000",Crowdfunding!D:D,"&lt;=29999",Crowdfunding!G:G,"successful")</f>
        <v>11</v>
      </c>
      <c r="D10">
        <f>COUNTIFS(Crowdfunding!D:D,"&gt;=25000",Crowdfunding!D:D,"&lt;=29999",Crowdfunding!G:G,"failed")</f>
        <v>3</v>
      </c>
      <c r="E10">
        <f>COUNTIFS(Crowdfunding!D:D,"&gt;=25000",Crowdfunding!D:D,"&lt;=29999",Crowdfunding!G:G,"canceled")</f>
        <v>0</v>
      </c>
      <c r="F10">
        <f t="shared" si="2"/>
        <v>14</v>
      </c>
      <c r="G10" s="4">
        <f t="shared" si="3"/>
        <v>0.7857142857142857</v>
      </c>
      <c r="H10" s="4">
        <f t="shared" si="0"/>
        <v>0.21428571428571427</v>
      </c>
      <c r="I10" s="4">
        <f t="shared" si="1"/>
        <v>0</v>
      </c>
    </row>
    <row r="11" spans="2:9" ht="25" x14ac:dyDescent="0.35">
      <c r="B11" s="11" t="s">
        <v>2094</v>
      </c>
      <c r="C11">
        <f>COUNTIFS(Crowdfunding!D:D,"&gt;=30000",Crowdfunding!D:D,"&lt;=34999",Crowdfunding!G:G,"successful")</f>
        <v>7</v>
      </c>
      <c r="D11">
        <f>COUNTIFS(Crowdfunding!D:D,"&gt;=30000",Crowdfunding!D:D,"&lt;=34999",Crowdfunding!G:G,"failed")</f>
        <v>0</v>
      </c>
      <c r="E11">
        <f>COUNTIFS(Crowdfunding!D:D,"&gt;=30000",Crowdfunding!D:D,"&lt;=34999",Crowdfunding!G:G,"canceled")</f>
        <v>0</v>
      </c>
      <c r="F11">
        <f t="shared" si="2"/>
        <v>7</v>
      </c>
      <c r="G11" s="4">
        <f t="shared" si="3"/>
        <v>1</v>
      </c>
      <c r="H11" s="4">
        <f t="shared" si="0"/>
        <v>0</v>
      </c>
      <c r="I11" s="4">
        <f t="shared" si="1"/>
        <v>0</v>
      </c>
    </row>
    <row r="12" spans="2:9" ht="25" x14ac:dyDescent="0.35">
      <c r="B12" s="11" t="s">
        <v>2095</v>
      </c>
      <c r="C12">
        <f>COUNTIFS(Crowdfunding!D:D,"&gt;=35000",Crowdfunding!D:D,"&lt;=39999",Crowdfunding!G:G,"successful")</f>
        <v>8</v>
      </c>
      <c r="D12">
        <f>COUNTIFS(Crowdfunding!D:D,"&gt;=35000",Crowdfunding!D:D,"&lt;=39999",Crowdfunding!G:G,"failed")</f>
        <v>3</v>
      </c>
      <c r="E12">
        <f>COUNTIFS(Crowdfunding!D:D,"&gt;=35000",Crowdfunding!D:D,"&lt;=39999",Crowdfunding!G:G,"canceled")</f>
        <v>1</v>
      </c>
      <c r="F12">
        <f t="shared" si="2"/>
        <v>12</v>
      </c>
      <c r="G12" s="4">
        <f t="shared" si="3"/>
        <v>0.66666666666666663</v>
      </c>
      <c r="H12" s="4">
        <f t="shared" si="0"/>
        <v>0.25</v>
      </c>
      <c r="I12" s="4">
        <f t="shared" si="1"/>
        <v>8.3333333333333329E-2</v>
      </c>
    </row>
    <row r="13" spans="2:9" ht="25" x14ac:dyDescent="0.35">
      <c r="B13" s="11" t="s">
        <v>2096</v>
      </c>
      <c r="C13">
        <f>COUNTIFS(Crowdfunding!D:D,"&gt;=40000",Crowdfunding!D:D,"&lt;=44999",Crowdfunding!G:G,"successful")</f>
        <v>11</v>
      </c>
      <c r="D13">
        <f>COUNTIFS(Crowdfunding!D:D,"&gt;=40000",Crowdfunding!D:D,"&lt;=44999",Crowdfunding!G:G,"failed")</f>
        <v>3</v>
      </c>
      <c r="E13">
        <f>COUNTIFS(Crowdfunding!D:D,"&gt;=40000",Crowdfunding!D:D,"&lt;=44999",Crowdfunding!G:G,"canceled")</f>
        <v>0</v>
      </c>
      <c r="F13">
        <f t="shared" si="2"/>
        <v>14</v>
      </c>
      <c r="G13" s="4">
        <f t="shared" si="3"/>
        <v>0.7857142857142857</v>
      </c>
      <c r="H13" s="4">
        <f t="shared" si="0"/>
        <v>0.21428571428571427</v>
      </c>
      <c r="I13" s="4">
        <f t="shared" si="1"/>
        <v>0</v>
      </c>
    </row>
    <row r="14" spans="2:9" ht="25" x14ac:dyDescent="0.35">
      <c r="B14" s="11" t="s">
        <v>2097</v>
      </c>
      <c r="C14">
        <f>COUNTIFS(Crowdfunding!D:D,"&gt;=45000",Crowdfunding!D:D,"&lt;=49999",Crowdfunding!G:G,"successful")</f>
        <v>8</v>
      </c>
      <c r="D14">
        <f>COUNTIFS(Crowdfunding!D:D,"&gt;=45000",Crowdfunding!D:D,"&lt;=49999",Crowdfunding!G:G,"failed")</f>
        <v>3</v>
      </c>
      <c r="E14">
        <f>COUNTIFS(Crowdfunding!D:D,"&gt;=45000",Crowdfunding!D:D,"&lt;=49999",Crowdfunding!G:G,"canceled")</f>
        <v>0</v>
      </c>
      <c r="F14">
        <f t="shared" si="2"/>
        <v>11</v>
      </c>
      <c r="G14" s="4">
        <f t="shared" si="3"/>
        <v>0.72727272727272729</v>
      </c>
      <c r="H14" s="4">
        <f t="shared" si="0"/>
        <v>0.27272727272727271</v>
      </c>
      <c r="I14" s="4">
        <f t="shared" si="1"/>
        <v>0</v>
      </c>
    </row>
    <row r="15" spans="2:9" ht="50" x14ac:dyDescent="0.35">
      <c r="B15" s="11" t="s">
        <v>2098</v>
      </c>
      <c r="C15">
        <f>COUNTIFS(Crowdfunding!D:D,"&gt;=50000",Crowdfunding!G:G,"successful")</f>
        <v>114</v>
      </c>
      <c r="D15">
        <f>COUNTIFS(Crowdfunding!D:D,"&gt;=50000",Crowdfunding!G:G,"failed")</f>
        <v>163</v>
      </c>
      <c r="E15">
        <f>COUNTIFS(Crowdfunding!D:D,"&gt;=50000",Crowdfunding!G:G,"canceled")</f>
        <v>28</v>
      </c>
      <c r="F15">
        <f t="shared" si="2"/>
        <v>305</v>
      </c>
      <c r="G15" s="4">
        <f t="shared" si="3"/>
        <v>0.3737704918032787</v>
      </c>
      <c r="H15" s="4">
        <f t="shared" si="0"/>
        <v>0.53442622950819674</v>
      </c>
      <c r="I15" s="4">
        <f t="shared" si="1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C21C-0D00-4AC0-AA0D-5C85659A52F0}">
  <dimension ref="C1:L566"/>
  <sheetViews>
    <sheetView topLeftCell="A17" workbookViewId="0">
      <selection activeCell="K14" sqref="J14:K16"/>
    </sheetView>
  </sheetViews>
  <sheetFormatPr defaultRowHeight="15.5" x14ac:dyDescent="0.35"/>
  <cols>
    <col min="3" max="3" width="12" customWidth="1"/>
    <col min="5" max="5" width="8.9140625" bestFit="1" customWidth="1"/>
    <col min="6" max="6" width="13.08203125" bestFit="1" customWidth="1"/>
    <col min="7" max="7" width="8.1640625" bestFit="1" customWidth="1"/>
    <col min="8" max="8" width="13.08203125" bestFit="1" customWidth="1"/>
    <col min="10" max="10" width="27.33203125" style="1" bestFit="1" customWidth="1"/>
    <col min="11" max="11" width="9.9140625" bestFit="1" customWidth="1"/>
  </cols>
  <sheetData>
    <row r="1" spans="3:12" x14ac:dyDescent="0.35">
      <c r="E1" s="1" t="s">
        <v>4</v>
      </c>
      <c r="F1" s="1" t="s">
        <v>5</v>
      </c>
      <c r="G1" s="1" t="s">
        <v>4</v>
      </c>
      <c r="H1" s="1" t="s">
        <v>5</v>
      </c>
    </row>
    <row r="2" spans="3:12" x14ac:dyDescent="0.35">
      <c r="E2" t="s">
        <v>20</v>
      </c>
      <c r="F2">
        <v>158</v>
      </c>
      <c r="G2" t="s">
        <v>14</v>
      </c>
      <c r="H2">
        <v>0</v>
      </c>
    </row>
    <row r="3" spans="3:12" ht="35.5" customHeight="1" x14ac:dyDescent="0.35">
      <c r="C3" s="12"/>
      <c r="E3" t="s">
        <v>20</v>
      </c>
      <c r="F3">
        <v>1425</v>
      </c>
      <c r="G3" t="s">
        <v>14</v>
      </c>
      <c r="H3">
        <v>24</v>
      </c>
    </row>
    <row r="4" spans="3:12" x14ac:dyDescent="0.35">
      <c r="E4" t="s">
        <v>20</v>
      </c>
      <c r="F4">
        <v>174</v>
      </c>
      <c r="G4" t="s">
        <v>14</v>
      </c>
      <c r="H4">
        <v>53</v>
      </c>
    </row>
    <row r="5" spans="3:12" x14ac:dyDescent="0.35">
      <c r="E5" t="s">
        <v>20</v>
      </c>
      <c r="F5">
        <v>227</v>
      </c>
      <c r="G5" t="s">
        <v>14</v>
      </c>
      <c r="H5">
        <v>18</v>
      </c>
      <c r="J5" s="1" t="s">
        <v>2112</v>
      </c>
      <c r="K5" s="14" t="s">
        <v>2113</v>
      </c>
      <c r="L5" s="14" t="s">
        <v>2114</v>
      </c>
    </row>
    <row r="6" spans="3:12" x14ac:dyDescent="0.35">
      <c r="E6" t="s">
        <v>20</v>
      </c>
      <c r="F6">
        <v>220</v>
      </c>
      <c r="G6" t="s">
        <v>14</v>
      </c>
      <c r="H6">
        <v>44</v>
      </c>
      <c r="J6" s="1" t="s">
        <v>2106</v>
      </c>
      <c r="K6" s="13">
        <f>AVERAGE(F:F)</f>
        <v>851.14690265486729</v>
      </c>
      <c r="L6" s="13">
        <f>AVERAGE(H:H)</f>
        <v>585.61538461538464</v>
      </c>
    </row>
    <row r="7" spans="3:12" x14ac:dyDescent="0.35">
      <c r="E7" t="s">
        <v>20</v>
      </c>
      <c r="F7">
        <v>98</v>
      </c>
      <c r="G7" t="s">
        <v>14</v>
      </c>
      <c r="H7">
        <v>27</v>
      </c>
      <c r="J7" s="1" t="s">
        <v>2107</v>
      </c>
      <c r="K7" s="13">
        <f>MEDIAN(F:F)</f>
        <v>201</v>
      </c>
      <c r="L7" s="13">
        <f>MEDIAN(H:H)</f>
        <v>114.5</v>
      </c>
    </row>
    <row r="8" spans="3:12" x14ac:dyDescent="0.35">
      <c r="E8" t="s">
        <v>20</v>
      </c>
      <c r="F8">
        <v>100</v>
      </c>
      <c r="G8" t="s">
        <v>14</v>
      </c>
      <c r="H8">
        <v>55</v>
      </c>
      <c r="J8" s="1" t="s">
        <v>2108</v>
      </c>
      <c r="K8" s="13">
        <f>MIN(F:F)</f>
        <v>16</v>
      </c>
      <c r="L8" s="13">
        <f>MIN(H:H)</f>
        <v>0</v>
      </c>
    </row>
    <row r="9" spans="3:12" x14ac:dyDescent="0.35">
      <c r="E9" t="s">
        <v>20</v>
      </c>
      <c r="F9">
        <v>1249</v>
      </c>
      <c r="G9" t="s">
        <v>14</v>
      </c>
      <c r="H9">
        <v>200</v>
      </c>
      <c r="J9" s="1" t="s">
        <v>2109</v>
      </c>
      <c r="K9" s="13">
        <f>MAX(F:F)</f>
        <v>7295</v>
      </c>
      <c r="L9" s="13">
        <f>MAX(H:H)</f>
        <v>6080</v>
      </c>
    </row>
    <row r="10" spans="3:12" x14ac:dyDescent="0.35">
      <c r="E10" t="s">
        <v>20</v>
      </c>
      <c r="F10">
        <v>1396</v>
      </c>
      <c r="G10" t="s">
        <v>14</v>
      </c>
      <c r="H10">
        <v>452</v>
      </c>
      <c r="J10" s="1" t="s">
        <v>2110</v>
      </c>
      <c r="K10" s="13">
        <f>_xlfn.VAR.P(F:F)</f>
        <v>1603373.7324019109</v>
      </c>
      <c r="L10" s="13">
        <f>_xlfn.VAR.P(H:H)</f>
        <v>921574.68174133555</v>
      </c>
    </row>
    <row r="11" spans="3:12" x14ac:dyDescent="0.35">
      <c r="E11" t="s">
        <v>20</v>
      </c>
      <c r="F11">
        <v>890</v>
      </c>
      <c r="G11" t="s">
        <v>14</v>
      </c>
      <c r="H11">
        <v>674</v>
      </c>
      <c r="J11" s="1" t="s">
        <v>2111</v>
      </c>
      <c r="K11" s="13">
        <f>_xlfn.STDEV.P(F:F)</f>
        <v>1266.2439466397898</v>
      </c>
      <c r="L11" s="13">
        <f>_xlfn.STDEV.P(H:H)</f>
        <v>959.98681331637863</v>
      </c>
    </row>
    <row r="12" spans="3:12" x14ac:dyDescent="0.35">
      <c r="E12" t="s">
        <v>20</v>
      </c>
      <c r="F12">
        <v>142</v>
      </c>
      <c r="G12" t="s">
        <v>14</v>
      </c>
      <c r="H12">
        <v>558</v>
      </c>
    </row>
    <row r="13" spans="3:12" x14ac:dyDescent="0.35">
      <c r="E13" t="s">
        <v>20</v>
      </c>
      <c r="F13">
        <v>2673</v>
      </c>
      <c r="G13" t="s">
        <v>14</v>
      </c>
      <c r="H13">
        <v>15</v>
      </c>
    </row>
    <row r="14" spans="3:12" x14ac:dyDescent="0.35">
      <c r="E14" t="s">
        <v>20</v>
      </c>
      <c r="F14">
        <v>163</v>
      </c>
      <c r="G14" t="s">
        <v>14</v>
      </c>
      <c r="H14">
        <v>2307</v>
      </c>
    </row>
    <row r="15" spans="3:12" x14ac:dyDescent="0.35">
      <c r="E15" t="s">
        <v>20</v>
      </c>
      <c r="F15">
        <v>2220</v>
      </c>
      <c r="G15" t="s">
        <v>14</v>
      </c>
      <c r="H15">
        <v>88</v>
      </c>
      <c r="J15" s="18"/>
    </row>
    <row r="16" spans="3:12" x14ac:dyDescent="0.35">
      <c r="E16" t="s">
        <v>20</v>
      </c>
      <c r="F16">
        <v>1606</v>
      </c>
      <c r="G16" t="s">
        <v>14</v>
      </c>
      <c r="H16">
        <v>48</v>
      </c>
      <c r="J16" s="18"/>
    </row>
    <row r="17" spans="5:8" x14ac:dyDescent="0.35">
      <c r="E17" t="s">
        <v>20</v>
      </c>
      <c r="F17">
        <v>129</v>
      </c>
      <c r="G17" t="s">
        <v>14</v>
      </c>
      <c r="H17">
        <v>1</v>
      </c>
    </row>
    <row r="18" spans="5:8" x14ac:dyDescent="0.35">
      <c r="E18" t="s">
        <v>20</v>
      </c>
      <c r="F18">
        <v>226</v>
      </c>
      <c r="G18" t="s">
        <v>14</v>
      </c>
      <c r="H18">
        <v>1467</v>
      </c>
    </row>
    <row r="19" spans="5:8" x14ac:dyDescent="0.35">
      <c r="E19" t="s">
        <v>20</v>
      </c>
      <c r="F19">
        <v>5419</v>
      </c>
      <c r="G19" t="s">
        <v>14</v>
      </c>
      <c r="H19">
        <v>75</v>
      </c>
    </row>
    <row r="20" spans="5:8" x14ac:dyDescent="0.35">
      <c r="E20" t="s">
        <v>20</v>
      </c>
      <c r="F20">
        <v>165</v>
      </c>
      <c r="G20" t="s">
        <v>14</v>
      </c>
      <c r="H20">
        <v>120</v>
      </c>
    </row>
    <row r="21" spans="5:8" x14ac:dyDescent="0.35">
      <c r="E21" t="s">
        <v>20</v>
      </c>
      <c r="F21">
        <v>1965</v>
      </c>
      <c r="G21" t="s">
        <v>14</v>
      </c>
      <c r="H21">
        <v>2253</v>
      </c>
    </row>
    <row r="22" spans="5:8" x14ac:dyDescent="0.35">
      <c r="E22" t="s">
        <v>20</v>
      </c>
      <c r="F22">
        <v>16</v>
      </c>
      <c r="G22" t="s">
        <v>14</v>
      </c>
      <c r="H22">
        <v>5</v>
      </c>
    </row>
    <row r="23" spans="5:8" x14ac:dyDescent="0.35">
      <c r="E23" t="s">
        <v>20</v>
      </c>
      <c r="F23">
        <v>107</v>
      </c>
      <c r="G23" t="s">
        <v>14</v>
      </c>
      <c r="H23">
        <v>38</v>
      </c>
    </row>
    <row r="24" spans="5:8" x14ac:dyDescent="0.35">
      <c r="E24" t="s">
        <v>20</v>
      </c>
      <c r="F24">
        <v>134</v>
      </c>
      <c r="G24" t="s">
        <v>14</v>
      </c>
      <c r="H24">
        <v>12</v>
      </c>
    </row>
    <row r="25" spans="5:8" x14ac:dyDescent="0.35">
      <c r="E25" t="s">
        <v>20</v>
      </c>
      <c r="F25">
        <v>198</v>
      </c>
      <c r="G25" t="s">
        <v>14</v>
      </c>
      <c r="H25">
        <v>1684</v>
      </c>
    </row>
    <row r="26" spans="5:8" x14ac:dyDescent="0.35">
      <c r="E26" t="s">
        <v>20</v>
      </c>
      <c r="F26">
        <v>111</v>
      </c>
      <c r="G26" t="s">
        <v>14</v>
      </c>
      <c r="H26">
        <v>56</v>
      </c>
    </row>
    <row r="27" spans="5:8" x14ac:dyDescent="0.35">
      <c r="E27" t="s">
        <v>20</v>
      </c>
      <c r="F27">
        <v>222</v>
      </c>
      <c r="G27" t="s">
        <v>14</v>
      </c>
      <c r="H27">
        <v>838</v>
      </c>
    </row>
    <row r="28" spans="5:8" x14ac:dyDescent="0.35">
      <c r="E28" t="s">
        <v>20</v>
      </c>
      <c r="F28">
        <v>6212</v>
      </c>
      <c r="G28" t="s">
        <v>14</v>
      </c>
      <c r="H28">
        <v>1000</v>
      </c>
    </row>
    <row r="29" spans="5:8" x14ac:dyDescent="0.35">
      <c r="E29" t="s">
        <v>20</v>
      </c>
      <c r="F29">
        <v>98</v>
      </c>
      <c r="G29" t="s">
        <v>14</v>
      </c>
      <c r="H29">
        <v>1482</v>
      </c>
    </row>
    <row r="30" spans="5:8" x14ac:dyDescent="0.35">
      <c r="E30" t="s">
        <v>20</v>
      </c>
      <c r="F30">
        <v>92</v>
      </c>
      <c r="G30" t="s">
        <v>14</v>
      </c>
      <c r="H30">
        <v>106</v>
      </c>
    </row>
    <row r="31" spans="5:8" x14ac:dyDescent="0.35">
      <c r="E31" t="s">
        <v>20</v>
      </c>
      <c r="F31">
        <v>149</v>
      </c>
      <c r="G31" t="s">
        <v>14</v>
      </c>
      <c r="H31">
        <v>679</v>
      </c>
    </row>
    <row r="32" spans="5:8" x14ac:dyDescent="0.35">
      <c r="E32" t="s">
        <v>20</v>
      </c>
      <c r="F32">
        <v>2431</v>
      </c>
      <c r="G32" t="s">
        <v>14</v>
      </c>
      <c r="H32">
        <v>1220</v>
      </c>
    </row>
    <row r="33" spans="5:8" x14ac:dyDescent="0.35">
      <c r="E33" t="s">
        <v>20</v>
      </c>
      <c r="F33">
        <v>303</v>
      </c>
      <c r="G33" t="s">
        <v>14</v>
      </c>
      <c r="H33">
        <v>1</v>
      </c>
    </row>
    <row r="34" spans="5:8" x14ac:dyDescent="0.35">
      <c r="E34" t="s">
        <v>20</v>
      </c>
      <c r="F34">
        <v>209</v>
      </c>
      <c r="G34" t="s">
        <v>14</v>
      </c>
      <c r="H34">
        <v>37</v>
      </c>
    </row>
    <row r="35" spans="5:8" x14ac:dyDescent="0.35">
      <c r="E35" t="s">
        <v>20</v>
      </c>
      <c r="F35">
        <v>131</v>
      </c>
      <c r="G35" t="s">
        <v>14</v>
      </c>
      <c r="H35">
        <v>60</v>
      </c>
    </row>
    <row r="36" spans="5:8" x14ac:dyDescent="0.35">
      <c r="E36" t="s">
        <v>20</v>
      </c>
      <c r="F36">
        <v>164</v>
      </c>
      <c r="G36" t="s">
        <v>14</v>
      </c>
      <c r="H36">
        <v>296</v>
      </c>
    </row>
    <row r="37" spans="5:8" x14ac:dyDescent="0.35">
      <c r="E37" t="s">
        <v>20</v>
      </c>
      <c r="F37">
        <v>201</v>
      </c>
      <c r="G37" t="s">
        <v>14</v>
      </c>
      <c r="H37">
        <v>3304</v>
      </c>
    </row>
    <row r="38" spans="5:8" x14ac:dyDescent="0.35">
      <c r="E38" t="s">
        <v>20</v>
      </c>
      <c r="F38">
        <v>211</v>
      </c>
      <c r="G38" t="s">
        <v>14</v>
      </c>
      <c r="H38">
        <v>73</v>
      </c>
    </row>
    <row r="39" spans="5:8" x14ac:dyDescent="0.35">
      <c r="E39" t="s">
        <v>20</v>
      </c>
      <c r="F39">
        <v>128</v>
      </c>
      <c r="G39" t="s">
        <v>14</v>
      </c>
      <c r="H39">
        <v>3387</v>
      </c>
    </row>
    <row r="40" spans="5:8" x14ac:dyDescent="0.35">
      <c r="E40" t="s">
        <v>20</v>
      </c>
      <c r="F40">
        <v>1600</v>
      </c>
      <c r="G40" t="s">
        <v>14</v>
      </c>
      <c r="H40">
        <v>662</v>
      </c>
    </row>
    <row r="41" spans="5:8" x14ac:dyDescent="0.35">
      <c r="E41" t="s">
        <v>20</v>
      </c>
      <c r="F41">
        <v>249</v>
      </c>
      <c r="G41" t="s">
        <v>14</v>
      </c>
      <c r="H41">
        <v>774</v>
      </c>
    </row>
    <row r="42" spans="5:8" x14ac:dyDescent="0.35">
      <c r="E42" t="s">
        <v>20</v>
      </c>
      <c r="F42">
        <v>236</v>
      </c>
      <c r="G42" t="s">
        <v>14</v>
      </c>
      <c r="H42">
        <v>672</v>
      </c>
    </row>
    <row r="43" spans="5:8" x14ac:dyDescent="0.35">
      <c r="E43" t="s">
        <v>20</v>
      </c>
      <c r="F43">
        <v>4065</v>
      </c>
      <c r="G43" t="s">
        <v>14</v>
      </c>
      <c r="H43">
        <v>940</v>
      </c>
    </row>
    <row r="44" spans="5:8" x14ac:dyDescent="0.35">
      <c r="E44" t="s">
        <v>20</v>
      </c>
      <c r="F44">
        <v>246</v>
      </c>
      <c r="G44" t="s">
        <v>14</v>
      </c>
      <c r="H44">
        <v>117</v>
      </c>
    </row>
    <row r="45" spans="5:8" x14ac:dyDescent="0.35">
      <c r="E45" t="s">
        <v>20</v>
      </c>
      <c r="F45">
        <v>2475</v>
      </c>
      <c r="G45" t="s">
        <v>14</v>
      </c>
      <c r="H45">
        <v>115</v>
      </c>
    </row>
    <row r="46" spans="5:8" x14ac:dyDescent="0.35">
      <c r="E46" t="s">
        <v>20</v>
      </c>
      <c r="F46">
        <v>76</v>
      </c>
      <c r="G46" t="s">
        <v>14</v>
      </c>
      <c r="H46">
        <v>326</v>
      </c>
    </row>
    <row r="47" spans="5:8" x14ac:dyDescent="0.35">
      <c r="E47" t="s">
        <v>20</v>
      </c>
      <c r="F47">
        <v>54</v>
      </c>
      <c r="G47" t="s">
        <v>14</v>
      </c>
      <c r="H47">
        <v>1</v>
      </c>
    </row>
    <row r="48" spans="5:8" x14ac:dyDescent="0.35">
      <c r="E48" t="s">
        <v>20</v>
      </c>
      <c r="F48">
        <v>88</v>
      </c>
      <c r="G48" t="s">
        <v>14</v>
      </c>
      <c r="H48">
        <v>1467</v>
      </c>
    </row>
    <row r="49" spans="5:8" x14ac:dyDescent="0.35">
      <c r="E49" t="s">
        <v>20</v>
      </c>
      <c r="F49">
        <v>85</v>
      </c>
      <c r="G49" t="s">
        <v>14</v>
      </c>
      <c r="H49">
        <v>5681</v>
      </c>
    </row>
    <row r="50" spans="5:8" x14ac:dyDescent="0.35">
      <c r="E50" t="s">
        <v>20</v>
      </c>
      <c r="F50">
        <v>170</v>
      </c>
      <c r="G50" t="s">
        <v>14</v>
      </c>
      <c r="H50">
        <v>1059</v>
      </c>
    </row>
    <row r="51" spans="5:8" x14ac:dyDescent="0.35">
      <c r="E51" t="s">
        <v>20</v>
      </c>
      <c r="F51">
        <v>330</v>
      </c>
      <c r="G51" t="s">
        <v>14</v>
      </c>
      <c r="H51">
        <v>1194</v>
      </c>
    </row>
    <row r="52" spans="5:8" x14ac:dyDescent="0.35">
      <c r="E52" t="s">
        <v>20</v>
      </c>
      <c r="F52">
        <v>127</v>
      </c>
      <c r="G52" t="s">
        <v>14</v>
      </c>
      <c r="H52">
        <v>30</v>
      </c>
    </row>
    <row r="53" spans="5:8" x14ac:dyDescent="0.35">
      <c r="E53" t="s">
        <v>20</v>
      </c>
      <c r="F53">
        <v>411</v>
      </c>
      <c r="G53" t="s">
        <v>14</v>
      </c>
      <c r="H53">
        <v>75</v>
      </c>
    </row>
    <row r="54" spans="5:8" x14ac:dyDescent="0.35">
      <c r="E54" t="s">
        <v>20</v>
      </c>
      <c r="F54">
        <v>180</v>
      </c>
      <c r="G54" t="s">
        <v>14</v>
      </c>
      <c r="H54">
        <v>955</v>
      </c>
    </row>
    <row r="55" spans="5:8" x14ac:dyDescent="0.35">
      <c r="E55" t="s">
        <v>20</v>
      </c>
      <c r="F55">
        <v>374</v>
      </c>
      <c r="G55" t="s">
        <v>14</v>
      </c>
      <c r="H55">
        <v>67</v>
      </c>
    </row>
    <row r="56" spans="5:8" x14ac:dyDescent="0.35">
      <c r="E56" t="s">
        <v>20</v>
      </c>
      <c r="F56">
        <v>71</v>
      </c>
      <c r="G56" t="s">
        <v>14</v>
      </c>
      <c r="H56">
        <v>5</v>
      </c>
    </row>
    <row r="57" spans="5:8" x14ac:dyDescent="0.35">
      <c r="E57" t="s">
        <v>20</v>
      </c>
      <c r="F57">
        <v>203</v>
      </c>
      <c r="G57" t="s">
        <v>14</v>
      </c>
      <c r="H57">
        <v>26</v>
      </c>
    </row>
    <row r="58" spans="5:8" x14ac:dyDescent="0.35">
      <c r="E58" t="s">
        <v>20</v>
      </c>
      <c r="F58">
        <v>113</v>
      </c>
      <c r="G58" t="s">
        <v>14</v>
      </c>
      <c r="H58">
        <v>1130</v>
      </c>
    </row>
    <row r="59" spans="5:8" x14ac:dyDescent="0.35">
      <c r="E59" t="s">
        <v>20</v>
      </c>
      <c r="F59">
        <v>96</v>
      </c>
      <c r="G59" t="s">
        <v>14</v>
      </c>
      <c r="H59">
        <v>782</v>
      </c>
    </row>
    <row r="60" spans="5:8" x14ac:dyDescent="0.35">
      <c r="E60" t="s">
        <v>20</v>
      </c>
      <c r="F60">
        <v>498</v>
      </c>
      <c r="G60" t="s">
        <v>14</v>
      </c>
      <c r="H60">
        <v>210</v>
      </c>
    </row>
    <row r="61" spans="5:8" x14ac:dyDescent="0.35">
      <c r="E61" t="s">
        <v>20</v>
      </c>
      <c r="F61">
        <v>180</v>
      </c>
      <c r="G61" t="s">
        <v>14</v>
      </c>
      <c r="H61">
        <v>136</v>
      </c>
    </row>
    <row r="62" spans="5:8" x14ac:dyDescent="0.35">
      <c r="E62" t="s">
        <v>20</v>
      </c>
      <c r="F62">
        <v>27</v>
      </c>
      <c r="G62" t="s">
        <v>14</v>
      </c>
      <c r="H62">
        <v>86</v>
      </c>
    </row>
    <row r="63" spans="5:8" x14ac:dyDescent="0.35">
      <c r="E63" t="s">
        <v>20</v>
      </c>
      <c r="F63">
        <v>2331</v>
      </c>
      <c r="G63" t="s">
        <v>14</v>
      </c>
      <c r="H63">
        <v>19</v>
      </c>
    </row>
    <row r="64" spans="5:8" x14ac:dyDescent="0.35">
      <c r="E64" t="s">
        <v>20</v>
      </c>
      <c r="F64">
        <v>113</v>
      </c>
      <c r="G64" t="s">
        <v>14</v>
      </c>
      <c r="H64">
        <v>886</v>
      </c>
    </row>
    <row r="65" spans="5:8" x14ac:dyDescent="0.35">
      <c r="E65" t="s">
        <v>20</v>
      </c>
      <c r="F65">
        <v>164</v>
      </c>
      <c r="G65" t="s">
        <v>14</v>
      </c>
      <c r="H65">
        <v>35</v>
      </c>
    </row>
    <row r="66" spans="5:8" x14ac:dyDescent="0.35">
      <c r="E66" t="s">
        <v>20</v>
      </c>
      <c r="F66">
        <v>164</v>
      </c>
      <c r="G66" t="s">
        <v>14</v>
      </c>
      <c r="H66">
        <v>24</v>
      </c>
    </row>
    <row r="67" spans="5:8" x14ac:dyDescent="0.35">
      <c r="E67" t="s">
        <v>20</v>
      </c>
      <c r="F67">
        <v>336</v>
      </c>
      <c r="G67" t="s">
        <v>14</v>
      </c>
      <c r="H67">
        <v>86</v>
      </c>
    </row>
    <row r="68" spans="5:8" x14ac:dyDescent="0.35">
      <c r="E68" t="s">
        <v>20</v>
      </c>
      <c r="F68">
        <v>1917</v>
      </c>
      <c r="G68" t="s">
        <v>14</v>
      </c>
      <c r="H68">
        <v>243</v>
      </c>
    </row>
    <row r="69" spans="5:8" x14ac:dyDescent="0.35">
      <c r="E69" t="s">
        <v>20</v>
      </c>
      <c r="F69">
        <v>95</v>
      </c>
      <c r="G69" t="s">
        <v>14</v>
      </c>
      <c r="H69">
        <v>65</v>
      </c>
    </row>
    <row r="70" spans="5:8" x14ac:dyDescent="0.35">
      <c r="E70" t="s">
        <v>20</v>
      </c>
      <c r="F70">
        <v>147</v>
      </c>
      <c r="G70" t="s">
        <v>14</v>
      </c>
      <c r="H70">
        <v>100</v>
      </c>
    </row>
    <row r="71" spans="5:8" x14ac:dyDescent="0.35">
      <c r="E71" t="s">
        <v>20</v>
      </c>
      <c r="F71">
        <v>86</v>
      </c>
      <c r="G71" t="s">
        <v>14</v>
      </c>
      <c r="H71">
        <v>168</v>
      </c>
    </row>
    <row r="72" spans="5:8" x14ac:dyDescent="0.35">
      <c r="E72" t="s">
        <v>20</v>
      </c>
      <c r="F72">
        <v>83</v>
      </c>
      <c r="G72" t="s">
        <v>14</v>
      </c>
      <c r="H72">
        <v>13</v>
      </c>
    </row>
    <row r="73" spans="5:8" x14ac:dyDescent="0.35">
      <c r="E73" t="s">
        <v>20</v>
      </c>
      <c r="F73">
        <v>676</v>
      </c>
      <c r="G73" t="s">
        <v>14</v>
      </c>
      <c r="H73">
        <v>1</v>
      </c>
    </row>
    <row r="74" spans="5:8" x14ac:dyDescent="0.35">
      <c r="E74" t="s">
        <v>20</v>
      </c>
      <c r="F74">
        <v>361</v>
      </c>
      <c r="G74" t="s">
        <v>14</v>
      </c>
      <c r="H74">
        <v>40</v>
      </c>
    </row>
    <row r="75" spans="5:8" x14ac:dyDescent="0.35">
      <c r="E75" t="s">
        <v>20</v>
      </c>
      <c r="F75">
        <v>131</v>
      </c>
      <c r="G75" t="s">
        <v>14</v>
      </c>
      <c r="H75">
        <v>226</v>
      </c>
    </row>
    <row r="76" spans="5:8" x14ac:dyDescent="0.35">
      <c r="E76" t="s">
        <v>20</v>
      </c>
      <c r="F76">
        <v>126</v>
      </c>
      <c r="G76" t="s">
        <v>14</v>
      </c>
      <c r="H76">
        <v>1625</v>
      </c>
    </row>
    <row r="77" spans="5:8" x14ac:dyDescent="0.35">
      <c r="E77" t="s">
        <v>20</v>
      </c>
      <c r="F77">
        <v>275</v>
      </c>
      <c r="G77" t="s">
        <v>14</v>
      </c>
      <c r="H77">
        <v>143</v>
      </c>
    </row>
    <row r="78" spans="5:8" x14ac:dyDescent="0.35">
      <c r="E78" t="s">
        <v>20</v>
      </c>
      <c r="F78">
        <v>67</v>
      </c>
      <c r="G78" t="s">
        <v>14</v>
      </c>
      <c r="H78">
        <v>934</v>
      </c>
    </row>
    <row r="79" spans="5:8" x14ac:dyDescent="0.35">
      <c r="E79" t="s">
        <v>20</v>
      </c>
      <c r="F79">
        <v>154</v>
      </c>
      <c r="G79" t="s">
        <v>14</v>
      </c>
      <c r="H79">
        <v>17</v>
      </c>
    </row>
    <row r="80" spans="5:8" x14ac:dyDescent="0.35">
      <c r="E80" t="s">
        <v>20</v>
      </c>
      <c r="F80">
        <v>1782</v>
      </c>
      <c r="G80" t="s">
        <v>14</v>
      </c>
      <c r="H80">
        <v>2179</v>
      </c>
    </row>
    <row r="81" spans="5:8" x14ac:dyDescent="0.35">
      <c r="E81" t="s">
        <v>20</v>
      </c>
      <c r="F81">
        <v>903</v>
      </c>
      <c r="G81" t="s">
        <v>14</v>
      </c>
      <c r="H81">
        <v>931</v>
      </c>
    </row>
    <row r="82" spans="5:8" x14ac:dyDescent="0.35">
      <c r="E82" t="s">
        <v>20</v>
      </c>
      <c r="F82">
        <v>94</v>
      </c>
      <c r="G82" t="s">
        <v>14</v>
      </c>
      <c r="H82">
        <v>92</v>
      </c>
    </row>
    <row r="83" spans="5:8" x14ac:dyDescent="0.35">
      <c r="E83" t="s">
        <v>20</v>
      </c>
      <c r="F83">
        <v>180</v>
      </c>
      <c r="G83" t="s">
        <v>14</v>
      </c>
      <c r="H83">
        <v>57</v>
      </c>
    </row>
    <row r="84" spans="5:8" x14ac:dyDescent="0.35">
      <c r="E84" t="s">
        <v>20</v>
      </c>
      <c r="F84">
        <v>533</v>
      </c>
      <c r="G84" t="s">
        <v>14</v>
      </c>
      <c r="H84">
        <v>41</v>
      </c>
    </row>
    <row r="85" spans="5:8" x14ac:dyDescent="0.35">
      <c r="E85" t="s">
        <v>20</v>
      </c>
      <c r="F85">
        <v>2443</v>
      </c>
      <c r="G85" t="s">
        <v>14</v>
      </c>
      <c r="H85">
        <v>1</v>
      </c>
    </row>
    <row r="86" spans="5:8" x14ac:dyDescent="0.35">
      <c r="E86" t="s">
        <v>20</v>
      </c>
      <c r="F86">
        <v>89</v>
      </c>
      <c r="G86" t="s">
        <v>14</v>
      </c>
      <c r="H86">
        <v>101</v>
      </c>
    </row>
    <row r="87" spans="5:8" x14ac:dyDescent="0.35">
      <c r="E87" t="s">
        <v>20</v>
      </c>
      <c r="F87">
        <v>159</v>
      </c>
      <c r="G87" t="s">
        <v>14</v>
      </c>
      <c r="H87">
        <v>1335</v>
      </c>
    </row>
    <row r="88" spans="5:8" x14ac:dyDescent="0.35">
      <c r="E88" t="s">
        <v>20</v>
      </c>
      <c r="F88">
        <v>50</v>
      </c>
      <c r="G88" t="s">
        <v>14</v>
      </c>
      <c r="H88">
        <v>15</v>
      </c>
    </row>
    <row r="89" spans="5:8" x14ac:dyDescent="0.35">
      <c r="E89" t="s">
        <v>20</v>
      </c>
      <c r="F89">
        <v>186</v>
      </c>
      <c r="G89" t="s">
        <v>14</v>
      </c>
      <c r="H89">
        <v>454</v>
      </c>
    </row>
    <row r="90" spans="5:8" x14ac:dyDescent="0.35">
      <c r="E90" t="s">
        <v>20</v>
      </c>
      <c r="F90">
        <v>1071</v>
      </c>
      <c r="G90" t="s">
        <v>14</v>
      </c>
      <c r="H90">
        <v>3182</v>
      </c>
    </row>
    <row r="91" spans="5:8" x14ac:dyDescent="0.35">
      <c r="E91" t="s">
        <v>20</v>
      </c>
      <c r="F91">
        <v>117</v>
      </c>
      <c r="G91" t="s">
        <v>14</v>
      </c>
      <c r="H91">
        <v>15</v>
      </c>
    </row>
    <row r="92" spans="5:8" x14ac:dyDescent="0.35">
      <c r="E92" t="s">
        <v>20</v>
      </c>
      <c r="F92">
        <v>70</v>
      </c>
      <c r="G92" t="s">
        <v>14</v>
      </c>
      <c r="H92">
        <v>133</v>
      </c>
    </row>
    <row r="93" spans="5:8" x14ac:dyDescent="0.35">
      <c r="E93" t="s">
        <v>20</v>
      </c>
      <c r="F93">
        <v>135</v>
      </c>
      <c r="G93" t="s">
        <v>14</v>
      </c>
      <c r="H93">
        <v>2062</v>
      </c>
    </row>
    <row r="94" spans="5:8" x14ac:dyDescent="0.35">
      <c r="E94" t="s">
        <v>20</v>
      </c>
      <c r="F94">
        <v>768</v>
      </c>
      <c r="G94" t="s">
        <v>14</v>
      </c>
      <c r="H94">
        <v>29</v>
      </c>
    </row>
    <row r="95" spans="5:8" x14ac:dyDescent="0.35">
      <c r="E95" t="s">
        <v>20</v>
      </c>
      <c r="F95">
        <v>199</v>
      </c>
      <c r="G95" t="s">
        <v>14</v>
      </c>
      <c r="H95">
        <v>132</v>
      </c>
    </row>
    <row r="96" spans="5:8" x14ac:dyDescent="0.35">
      <c r="E96" t="s">
        <v>20</v>
      </c>
      <c r="F96">
        <v>107</v>
      </c>
      <c r="G96" t="s">
        <v>14</v>
      </c>
      <c r="H96">
        <v>137</v>
      </c>
    </row>
    <row r="97" spans="5:8" x14ac:dyDescent="0.35">
      <c r="E97" t="s">
        <v>20</v>
      </c>
      <c r="F97">
        <v>195</v>
      </c>
      <c r="G97" t="s">
        <v>14</v>
      </c>
      <c r="H97">
        <v>908</v>
      </c>
    </row>
    <row r="98" spans="5:8" x14ac:dyDescent="0.35">
      <c r="E98" t="s">
        <v>20</v>
      </c>
      <c r="F98">
        <v>3376</v>
      </c>
      <c r="G98" t="s">
        <v>14</v>
      </c>
      <c r="H98">
        <v>10</v>
      </c>
    </row>
    <row r="99" spans="5:8" x14ac:dyDescent="0.35">
      <c r="E99" t="s">
        <v>20</v>
      </c>
      <c r="F99">
        <v>41</v>
      </c>
      <c r="G99" t="s">
        <v>14</v>
      </c>
      <c r="H99">
        <v>1910</v>
      </c>
    </row>
    <row r="100" spans="5:8" x14ac:dyDescent="0.35">
      <c r="E100" t="s">
        <v>20</v>
      </c>
      <c r="F100">
        <v>1821</v>
      </c>
      <c r="G100" t="s">
        <v>14</v>
      </c>
      <c r="H100">
        <v>38</v>
      </c>
    </row>
    <row r="101" spans="5:8" x14ac:dyDescent="0.35">
      <c r="E101" t="s">
        <v>20</v>
      </c>
      <c r="F101">
        <v>164</v>
      </c>
      <c r="G101" t="s">
        <v>14</v>
      </c>
      <c r="H101">
        <v>104</v>
      </c>
    </row>
    <row r="102" spans="5:8" x14ac:dyDescent="0.35">
      <c r="E102" t="s">
        <v>20</v>
      </c>
      <c r="F102">
        <v>157</v>
      </c>
      <c r="G102" t="s">
        <v>14</v>
      </c>
      <c r="H102">
        <v>49</v>
      </c>
    </row>
    <row r="103" spans="5:8" x14ac:dyDescent="0.35">
      <c r="E103" t="s">
        <v>20</v>
      </c>
      <c r="F103">
        <v>246</v>
      </c>
      <c r="G103" t="s">
        <v>14</v>
      </c>
      <c r="H103">
        <v>1</v>
      </c>
    </row>
    <row r="104" spans="5:8" x14ac:dyDescent="0.35">
      <c r="E104" t="s">
        <v>20</v>
      </c>
      <c r="F104">
        <v>1396</v>
      </c>
      <c r="G104" t="s">
        <v>14</v>
      </c>
      <c r="H104">
        <v>245</v>
      </c>
    </row>
    <row r="105" spans="5:8" x14ac:dyDescent="0.35">
      <c r="E105" t="s">
        <v>20</v>
      </c>
      <c r="F105">
        <v>2506</v>
      </c>
      <c r="G105" t="s">
        <v>14</v>
      </c>
      <c r="H105">
        <v>32</v>
      </c>
    </row>
    <row r="106" spans="5:8" x14ac:dyDescent="0.35">
      <c r="E106" t="s">
        <v>20</v>
      </c>
      <c r="F106">
        <v>244</v>
      </c>
      <c r="G106" t="s">
        <v>14</v>
      </c>
      <c r="H106">
        <v>7</v>
      </c>
    </row>
    <row r="107" spans="5:8" x14ac:dyDescent="0.35">
      <c r="E107" t="s">
        <v>20</v>
      </c>
      <c r="F107">
        <v>146</v>
      </c>
      <c r="G107" t="s">
        <v>14</v>
      </c>
      <c r="H107">
        <v>803</v>
      </c>
    </row>
    <row r="108" spans="5:8" x14ac:dyDescent="0.35">
      <c r="E108" t="s">
        <v>20</v>
      </c>
      <c r="F108">
        <v>1267</v>
      </c>
      <c r="G108" t="s">
        <v>14</v>
      </c>
      <c r="H108">
        <v>16</v>
      </c>
    </row>
    <row r="109" spans="5:8" x14ac:dyDescent="0.35">
      <c r="E109" t="s">
        <v>20</v>
      </c>
      <c r="F109">
        <v>1561</v>
      </c>
      <c r="G109" t="s">
        <v>14</v>
      </c>
      <c r="H109">
        <v>31</v>
      </c>
    </row>
    <row r="110" spans="5:8" x14ac:dyDescent="0.35">
      <c r="E110" t="s">
        <v>20</v>
      </c>
      <c r="F110">
        <v>48</v>
      </c>
      <c r="G110" t="s">
        <v>14</v>
      </c>
      <c r="H110">
        <v>108</v>
      </c>
    </row>
    <row r="111" spans="5:8" x14ac:dyDescent="0.35">
      <c r="E111" t="s">
        <v>20</v>
      </c>
      <c r="F111">
        <v>2739</v>
      </c>
      <c r="G111" t="s">
        <v>14</v>
      </c>
      <c r="H111">
        <v>30</v>
      </c>
    </row>
    <row r="112" spans="5:8" x14ac:dyDescent="0.35">
      <c r="E112" t="s">
        <v>20</v>
      </c>
      <c r="F112">
        <v>3537</v>
      </c>
      <c r="G112" t="s">
        <v>14</v>
      </c>
      <c r="H112">
        <v>17</v>
      </c>
    </row>
    <row r="113" spans="5:8" x14ac:dyDescent="0.35">
      <c r="E113" t="s">
        <v>20</v>
      </c>
      <c r="F113">
        <v>2107</v>
      </c>
      <c r="G113" t="s">
        <v>14</v>
      </c>
      <c r="H113">
        <v>80</v>
      </c>
    </row>
    <row r="114" spans="5:8" x14ac:dyDescent="0.35">
      <c r="E114" t="s">
        <v>20</v>
      </c>
      <c r="F114">
        <v>3318</v>
      </c>
      <c r="G114" t="s">
        <v>14</v>
      </c>
      <c r="H114">
        <v>2468</v>
      </c>
    </row>
    <row r="115" spans="5:8" x14ac:dyDescent="0.35">
      <c r="E115" t="s">
        <v>20</v>
      </c>
      <c r="F115">
        <v>340</v>
      </c>
      <c r="G115" t="s">
        <v>14</v>
      </c>
      <c r="H115">
        <v>26</v>
      </c>
    </row>
    <row r="116" spans="5:8" x14ac:dyDescent="0.35">
      <c r="E116" t="s">
        <v>20</v>
      </c>
      <c r="F116">
        <v>1442</v>
      </c>
      <c r="G116" t="s">
        <v>14</v>
      </c>
      <c r="H116">
        <v>73</v>
      </c>
    </row>
    <row r="117" spans="5:8" x14ac:dyDescent="0.35">
      <c r="E117" t="s">
        <v>20</v>
      </c>
      <c r="F117">
        <v>126</v>
      </c>
      <c r="G117" t="s">
        <v>14</v>
      </c>
      <c r="H117">
        <v>128</v>
      </c>
    </row>
    <row r="118" spans="5:8" x14ac:dyDescent="0.35">
      <c r="E118" t="s">
        <v>20</v>
      </c>
      <c r="F118">
        <v>524</v>
      </c>
      <c r="G118" t="s">
        <v>14</v>
      </c>
      <c r="H118">
        <v>33</v>
      </c>
    </row>
    <row r="119" spans="5:8" x14ac:dyDescent="0.35">
      <c r="E119" t="s">
        <v>20</v>
      </c>
      <c r="F119">
        <v>1989</v>
      </c>
      <c r="G119" t="s">
        <v>14</v>
      </c>
      <c r="H119">
        <v>1072</v>
      </c>
    </row>
    <row r="120" spans="5:8" x14ac:dyDescent="0.35">
      <c r="E120" t="s">
        <v>20</v>
      </c>
      <c r="F120">
        <v>157</v>
      </c>
      <c r="G120" t="s">
        <v>14</v>
      </c>
      <c r="H120">
        <v>393</v>
      </c>
    </row>
    <row r="121" spans="5:8" x14ac:dyDescent="0.35">
      <c r="E121" t="s">
        <v>20</v>
      </c>
      <c r="F121">
        <v>4498</v>
      </c>
      <c r="G121" t="s">
        <v>14</v>
      </c>
      <c r="H121">
        <v>1257</v>
      </c>
    </row>
    <row r="122" spans="5:8" x14ac:dyDescent="0.35">
      <c r="E122" t="s">
        <v>20</v>
      </c>
      <c r="F122">
        <v>80</v>
      </c>
      <c r="G122" t="s">
        <v>14</v>
      </c>
      <c r="H122">
        <v>328</v>
      </c>
    </row>
    <row r="123" spans="5:8" x14ac:dyDescent="0.35">
      <c r="E123" t="s">
        <v>20</v>
      </c>
      <c r="F123">
        <v>43</v>
      </c>
      <c r="G123" t="s">
        <v>14</v>
      </c>
      <c r="H123">
        <v>147</v>
      </c>
    </row>
    <row r="124" spans="5:8" x14ac:dyDescent="0.35">
      <c r="E124" t="s">
        <v>20</v>
      </c>
      <c r="F124">
        <v>2053</v>
      </c>
      <c r="G124" t="s">
        <v>14</v>
      </c>
      <c r="H124">
        <v>830</v>
      </c>
    </row>
    <row r="125" spans="5:8" x14ac:dyDescent="0.35">
      <c r="E125" t="s">
        <v>20</v>
      </c>
      <c r="F125">
        <v>168</v>
      </c>
      <c r="G125" t="s">
        <v>14</v>
      </c>
      <c r="H125">
        <v>331</v>
      </c>
    </row>
    <row r="126" spans="5:8" x14ac:dyDescent="0.35">
      <c r="E126" t="s">
        <v>20</v>
      </c>
      <c r="F126">
        <v>4289</v>
      </c>
      <c r="G126" t="s">
        <v>14</v>
      </c>
      <c r="H126">
        <v>25</v>
      </c>
    </row>
    <row r="127" spans="5:8" x14ac:dyDescent="0.35">
      <c r="E127" t="s">
        <v>20</v>
      </c>
      <c r="F127">
        <v>165</v>
      </c>
      <c r="G127" t="s">
        <v>14</v>
      </c>
      <c r="H127">
        <v>3483</v>
      </c>
    </row>
    <row r="128" spans="5:8" x14ac:dyDescent="0.35">
      <c r="E128" t="s">
        <v>20</v>
      </c>
      <c r="F128">
        <v>1815</v>
      </c>
      <c r="G128" t="s">
        <v>14</v>
      </c>
      <c r="H128">
        <v>923</v>
      </c>
    </row>
    <row r="129" spans="5:8" x14ac:dyDescent="0.35">
      <c r="E129" t="s">
        <v>20</v>
      </c>
      <c r="F129">
        <v>397</v>
      </c>
      <c r="G129" t="s">
        <v>14</v>
      </c>
      <c r="H129">
        <v>1</v>
      </c>
    </row>
    <row r="130" spans="5:8" x14ac:dyDescent="0.35">
      <c r="E130" t="s">
        <v>20</v>
      </c>
      <c r="F130">
        <v>1539</v>
      </c>
      <c r="G130" t="s">
        <v>14</v>
      </c>
      <c r="H130">
        <v>33</v>
      </c>
    </row>
    <row r="131" spans="5:8" x14ac:dyDescent="0.35">
      <c r="E131" t="s">
        <v>20</v>
      </c>
      <c r="F131">
        <v>138</v>
      </c>
      <c r="G131" t="s">
        <v>14</v>
      </c>
      <c r="H131">
        <v>40</v>
      </c>
    </row>
    <row r="132" spans="5:8" x14ac:dyDescent="0.35">
      <c r="E132" t="s">
        <v>20</v>
      </c>
      <c r="F132">
        <v>3594</v>
      </c>
      <c r="G132" t="s">
        <v>14</v>
      </c>
      <c r="H132">
        <v>23</v>
      </c>
    </row>
    <row r="133" spans="5:8" x14ac:dyDescent="0.35">
      <c r="E133" t="s">
        <v>20</v>
      </c>
      <c r="F133">
        <v>5880</v>
      </c>
      <c r="G133" t="s">
        <v>14</v>
      </c>
      <c r="H133">
        <v>75</v>
      </c>
    </row>
    <row r="134" spans="5:8" x14ac:dyDescent="0.35">
      <c r="E134" t="s">
        <v>20</v>
      </c>
      <c r="F134">
        <v>112</v>
      </c>
      <c r="G134" t="s">
        <v>14</v>
      </c>
      <c r="H134">
        <v>2176</v>
      </c>
    </row>
    <row r="135" spans="5:8" x14ac:dyDescent="0.35">
      <c r="E135" t="s">
        <v>20</v>
      </c>
      <c r="F135">
        <v>943</v>
      </c>
      <c r="G135" t="s">
        <v>14</v>
      </c>
      <c r="H135">
        <v>441</v>
      </c>
    </row>
    <row r="136" spans="5:8" x14ac:dyDescent="0.35">
      <c r="E136" t="s">
        <v>20</v>
      </c>
      <c r="F136">
        <v>2468</v>
      </c>
      <c r="G136" t="s">
        <v>14</v>
      </c>
      <c r="H136">
        <v>25</v>
      </c>
    </row>
    <row r="137" spans="5:8" x14ac:dyDescent="0.35">
      <c r="E137" t="s">
        <v>20</v>
      </c>
      <c r="F137">
        <v>2551</v>
      </c>
      <c r="G137" t="s">
        <v>14</v>
      </c>
      <c r="H137">
        <v>127</v>
      </c>
    </row>
    <row r="138" spans="5:8" x14ac:dyDescent="0.35">
      <c r="E138" t="s">
        <v>20</v>
      </c>
      <c r="F138">
        <v>101</v>
      </c>
      <c r="G138" t="s">
        <v>14</v>
      </c>
      <c r="H138">
        <v>355</v>
      </c>
    </row>
    <row r="139" spans="5:8" x14ac:dyDescent="0.35">
      <c r="E139" t="s">
        <v>20</v>
      </c>
      <c r="F139">
        <v>92</v>
      </c>
      <c r="G139" t="s">
        <v>14</v>
      </c>
      <c r="H139">
        <v>44</v>
      </c>
    </row>
    <row r="140" spans="5:8" x14ac:dyDescent="0.35">
      <c r="E140" t="s">
        <v>20</v>
      </c>
      <c r="F140">
        <v>62</v>
      </c>
      <c r="G140" t="s">
        <v>14</v>
      </c>
      <c r="H140">
        <v>67</v>
      </c>
    </row>
    <row r="141" spans="5:8" x14ac:dyDescent="0.35">
      <c r="E141" t="s">
        <v>20</v>
      </c>
      <c r="F141">
        <v>149</v>
      </c>
      <c r="G141" t="s">
        <v>14</v>
      </c>
      <c r="H141">
        <v>1068</v>
      </c>
    </row>
    <row r="142" spans="5:8" x14ac:dyDescent="0.35">
      <c r="E142" t="s">
        <v>20</v>
      </c>
      <c r="F142">
        <v>329</v>
      </c>
      <c r="G142" t="s">
        <v>14</v>
      </c>
      <c r="H142">
        <v>424</v>
      </c>
    </row>
    <row r="143" spans="5:8" x14ac:dyDescent="0.35">
      <c r="E143" t="s">
        <v>20</v>
      </c>
      <c r="F143">
        <v>97</v>
      </c>
      <c r="G143" t="s">
        <v>14</v>
      </c>
      <c r="H143">
        <v>151</v>
      </c>
    </row>
    <row r="144" spans="5:8" x14ac:dyDescent="0.35">
      <c r="E144" t="s">
        <v>20</v>
      </c>
      <c r="F144">
        <v>1784</v>
      </c>
      <c r="G144" t="s">
        <v>14</v>
      </c>
      <c r="H144">
        <v>1608</v>
      </c>
    </row>
    <row r="145" spans="5:8" x14ac:dyDescent="0.35">
      <c r="E145" t="s">
        <v>20</v>
      </c>
      <c r="F145">
        <v>1684</v>
      </c>
      <c r="G145" t="s">
        <v>14</v>
      </c>
      <c r="H145">
        <v>941</v>
      </c>
    </row>
    <row r="146" spans="5:8" x14ac:dyDescent="0.35">
      <c r="E146" t="s">
        <v>20</v>
      </c>
      <c r="F146">
        <v>250</v>
      </c>
      <c r="G146" t="s">
        <v>14</v>
      </c>
      <c r="H146">
        <v>1</v>
      </c>
    </row>
    <row r="147" spans="5:8" x14ac:dyDescent="0.35">
      <c r="E147" t="s">
        <v>20</v>
      </c>
      <c r="F147">
        <v>238</v>
      </c>
      <c r="G147" t="s">
        <v>14</v>
      </c>
      <c r="H147">
        <v>40</v>
      </c>
    </row>
    <row r="148" spans="5:8" x14ac:dyDescent="0.35">
      <c r="E148" t="s">
        <v>20</v>
      </c>
      <c r="F148">
        <v>53</v>
      </c>
      <c r="G148" t="s">
        <v>14</v>
      </c>
      <c r="H148">
        <v>3015</v>
      </c>
    </row>
    <row r="149" spans="5:8" x14ac:dyDescent="0.35">
      <c r="E149" t="s">
        <v>20</v>
      </c>
      <c r="F149">
        <v>214</v>
      </c>
      <c r="G149" t="s">
        <v>14</v>
      </c>
      <c r="H149">
        <v>435</v>
      </c>
    </row>
    <row r="150" spans="5:8" x14ac:dyDescent="0.35">
      <c r="E150" t="s">
        <v>20</v>
      </c>
      <c r="F150">
        <v>222</v>
      </c>
      <c r="G150" t="s">
        <v>14</v>
      </c>
      <c r="H150">
        <v>714</v>
      </c>
    </row>
    <row r="151" spans="5:8" x14ac:dyDescent="0.35">
      <c r="E151" t="s">
        <v>20</v>
      </c>
      <c r="F151">
        <v>1884</v>
      </c>
      <c r="G151" t="s">
        <v>14</v>
      </c>
      <c r="H151">
        <v>5497</v>
      </c>
    </row>
    <row r="152" spans="5:8" x14ac:dyDescent="0.35">
      <c r="E152" t="s">
        <v>20</v>
      </c>
      <c r="F152">
        <v>218</v>
      </c>
      <c r="G152" t="s">
        <v>14</v>
      </c>
      <c r="H152">
        <v>418</v>
      </c>
    </row>
    <row r="153" spans="5:8" x14ac:dyDescent="0.35">
      <c r="E153" t="s">
        <v>20</v>
      </c>
      <c r="F153">
        <v>6465</v>
      </c>
      <c r="G153" t="s">
        <v>14</v>
      </c>
      <c r="H153">
        <v>1439</v>
      </c>
    </row>
    <row r="154" spans="5:8" x14ac:dyDescent="0.35">
      <c r="E154" t="s">
        <v>20</v>
      </c>
      <c r="F154">
        <v>59</v>
      </c>
      <c r="G154" t="s">
        <v>14</v>
      </c>
      <c r="H154">
        <v>15</v>
      </c>
    </row>
    <row r="155" spans="5:8" x14ac:dyDescent="0.35">
      <c r="E155" t="s">
        <v>20</v>
      </c>
      <c r="F155">
        <v>88</v>
      </c>
      <c r="G155" t="s">
        <v>14</v>
      </c>
      <c r="H155">
        <v>1999</v>
      </c>
    </row>
    <row r="156" spans="5:8" x14ac:dyDescent="0.35">
      <c r="E156" t="s">
        <v>20</v>
      </c>
      <c r="F156">
        <v>1697</v>
      </c>
      <c r="G156" t="s">
        <v>14</v>
      </c>
      <c r="H156">
        <v>118</v>
      </c>
    </row>
    <row r="157" spans="5:8" x14ac:dyDescent="0.35">
      <c r="E157" t="s">
        <v>20</v>
      </c>
      <c r="F157">
        <v>92</v>
      </c>
      <c r="G157" t="s">
        <v>14</v>
      </c>
      <c r="H157">
        <v>162</v>
      </c>
    </row>
    <row r="158" spans="5:8" x14ac:dyDescent="0.35">
      <c r="E158" t="s">
        <v>20</v>
      </c>
      <c r="F158">
        <v>186</v>
      </c>
      <c r="G158" t="s">
        <v>14</v>
      </c>
      <c r="H158">
        <v>83</v>
      </c>
    </row>
    <row r="159" spans="5:8" x14ac:dyDescent="0.35">
      <c r="E159" t="s">
        <v>20</v>
      </c>
      <c r="F159">
        <v>138</v>
      </c>
      <c r="G159" t="s">
        <v>14</v>
      </c>
      <c r="H159">
        <v>747</v>
      </c>
    </row>
    <row r="160" spans="5:8" x14ac:dyDescent="0.35">
      <c r="E160" t="s">
        <v>20</v>
      </c>
      <c r="F160">
        <v>261</v>
      </c>
      <c r="G160" t="s">
        <v>14</v>
      </c>
      <c r="H160">
        <v>84</v>
      </c>
    </row>
    <row r="161" spans="5:8" x14ac:dyDescent="0.35">
      <c r="E161" t="s">
        <v>20</v>
      </c>
      <c r="F161">
        <v>107</v>
      </c>
      <c r="G161" t="s">
        <v>14</v>
      </c>
      <c r="H161">
        <v>91</v>
      </c>
    </row>
    <row r="162" spans="5:8" x14ac:dyDescent="0.35">
      <c r="E162" t="s">
        <v>20</v>
      </c>
      <c r="F162">
        <v>199</v>
      </c>
      <c r="G162" t="s">
        <v>14</v>
      </c>
      <c r="H162">
        <v>792</v>
      </c>
    </row>
    <row r="163" spans="5:8" x14ac:dyDescent="0.35">
      <c r="E163" t="s">
        <v>20</v>
      </c>
      <c r="F163">
        <v>5512</v>
      </c>
      <c r="G163" t="s">
        <v>14</v>
      </c>
      <c r="H163">
        <v>32</v>
      </c>
    </row>
    <row r="164" spans="5:8" x14ac:dyDescent="0.35">
      <c r="E164" t="s">
        <v>20</v>
      </c>
      <c r="F164">
        <v>86</v>
      </c>
      <c r="G164" t="s">
        <v>14</v>
      </c>
      <c r="H164">
        <v>186</v>
      </c>
    </row>
    <row r="165" spans="5:8" x14ac:dyDescent="0.35">
      <c r="E165" t="s">
        <v>20</v>
      </c>
      <c r="F165">
        <v>2768</v>
      </c>
      <c r="G165" t="s">
        <v>14</v>
      </c>
      <c r="H165">
        <v>605</v>
      </c>
    </row>
    <row r="166" spans="5:8" x14ac:dyDescent="0.35">
      <c r="E166" t="s">
        <v>20</v>
      </c>
      <c r="F166">
        <v>48</v>
      </c>
      <c r="G166" t="s">
        <v>14</v>
      </c>
      <c r="H166">
        <v>1</v>
      </c>
    </row>
    <row r="167" spans="5:8" x14ac:dyDescent="0.35">
      <c r="E167" t="s">
        <v>20</v>
      </c>
      <c r="F167">
        <v>87</v>
      </c>
      <c r="G167" t="s">
        <v>14</v>
      </c>
      <c r="H167">
        <v>31</v>
      </c>
    </row>
    <row r="168" spans="5:8" x14ac:dyDescent="0.35">
      <c r="E168" t="s">
        <v>20</v>
      </c>
      <c r="F168">
        <v>1894</v>
      </c>
      <c r="G168" t="s">
        <v>14</v>
      </c>
      <c r="H168">
        <v>1181</v>
      </c>
    </row>
    <row r="169" spans="5:8" x14ac:dyDescent="0.35">
      <c r="E169" t="s">
        <v>20</v>
      </c>
      <c r="F169">
        <v>282</v>
      </c>
      <c r="G169" t="s">
        <v>14</v>
      </c>
      <c r="H169">
        <v>39</v>
      </c>
    </row>
    <row r="170" spans="5:8" x14ac:dyDescent="0.35">
      <c r="E170" t="s">
        <v>20</v>
      </c>
      <c r="F170">
        <v>116</v>
      </c>
      <c r="G170" t="s">
        <v>14</v>
      </c>
      <c r="H170">
        <v>46</v>
      </c>
    </row>
    <row r="171" spans="5:8" x14ac:dyDescent="0.35">
      <c r="E171" t="s">
        <v>20</v>
      </c>
      <c r="F171">
        <v>83</v>
      </c>
      <c r="G171" t="s">
        <v>14</v>
      </c>
      <c r="H171">
        <v>105</v>
      </c>
    </row>
    <row r="172" spans="5:8" x14ac:dyDescent="0.35">
      <c r="E172" t="s">
        <v>20</v>
      </c>
      <c r="F172">
        <v>91</v>
      </c>
      <c r="G172" t="s">
        <v>14</v>
      </c>
      <c r="H172">
        <v>535</v>
      </c>
    </row>
    <row r="173" spans="5:8" x14ac:dyDescent="0.35">
      <c r="E173" t="s">
        <v>20</v>
      </c>
      <c r="F173">
        <v>546</v>
      </c>
      <c r="G173" t="s">
        <v>14</v>
      </c>
      <c r="H173">
        <v>16</v>
      </c>
    </row>
    <row r="174" spans="5:8" x14ac:dyDescent="0.35">
      <c r="E174" t="s">
        <v>20</v>
      </c>
      <c r="F174">
        <v>393</v>
      </c>
      <c r="G174" t="s">
        <v>14</v>
      </c>
      <c r="H174">
        <v>575</v>
      </c>
    </row>
    <row r="175" spans="5:8" x14ac:dyDescent="0.35">
      <c r="E175" t="s">
        <v>20</v>
      </c>
      <c r="F175">
        <v>133</v>
      </c>
      <c r="G175" t="s">
        <v>14</v>
      </c>
      <c r="H175">
        <v>1120</v>
      </c>
    </row>
    <row r="176" spans="5:8" x14ac:dyDescent="0.35">
      <c r="E176" t="s">
        <v>20</v>
      </c>
      <c r="F176">
        <v>254</v>
      </c>
      <c r="G176" t="s">
        <v>14</v>
      </c>
      <c r="H176">
        <v>113</v>
      </c>
    </row>
    <row r="177" spans="5:8" x14ac:dyDescent="0.35">
      <c r="E177" t="s">
        <v>20</v>
      </c>
      <c r="F177">
        <v>176</v>
      </c>
      <c r="G177" t="s">
        <v>14</v>
      </c>
      <c r="H177">
        <v>1538</v>
      </c>
    </row>
    <row r="178" spans="5:8" x14ac:dyDescent="0.35">
      <c r="E178" t="s">
        <v>20</v>
      </c>
      <c r="F178">
        <v>337</v>
      </c>
      <c r="G178" t="s">
        <v>14</v>
      </c>
      <c r="H178">
        <v>9</v>
      </c>
    </row>
    <row r="179" spans="5:8" x14ac:dyDescent="0.35">
      <c r="E179" t="s">
        <v>20</v>
      </c>
      <c r="F179">
        <v>107</v>
      </c>
      <c r="G179" t="s">
        <v>14</v>
      </c>
      <c r="H179">
        <v>554</v>
      </c>
    </row>
    <row r="180" spans="5:8" x14ac:dyDescent="0.35">
      <c r="E180" t="s">
        <v>20</v>
      </c>
      <c r="F180">
        <v>183</v>
      </c>
      <c r="G180" t="s">
        <v>14</v>
      </c>
      <c r="H180">
        <v>648</v>
      </c>
    </row>
    <row r="181" spans="5:8" x14ac:dyDescent="0.35">
      <c r="E181" t="s">
        <v>20</v>
      </c>
      <c r="F181">
        <v>72</v>
      </c>
      <c r="G181" t="s">
        <v>14</v>
      </c>
      <c r="H181">
        <v>21</v>
      </c>
    </row>
    <row r="182" spans="5:8" x14ac:dyDescent="0.35">
      <c r="E182" t="s">
        <v>20</v>
      </c>
      <c r="F182">
        <v>295</v>
      </c>
      <c r="G182" t="s">
        <v>14</v>
      </c>
      <c r="H182">
        <v>54</v>
      </c>
    </row>
    <row r="183" spans="5:8" x14ac:dyDescent="0.35">
      <c r="E183" t="s">
        <v>20</v>
      </c>
      <c r="F183">
        <v>142</v>
      </c>
      <c r="G183" t="s">
        <v>14</v>
      </c>
      <c r="H183">
        <v>120</v>
      </c>
    </row>
    <row r="184" spans="5:8" x14ac:dyDescent="0.35">
      <c r="E184" t="s">
        <v>20</v>
      </c>
      <c r="F184">
        <v>85</v>
      </c>
      <c r="G184" t="s">
        <v>14</v>
      </c>
      <c r="H184">
        <v>579</v>
      </c>
    </row>
    <row r="185" spans="5:8" x14ac:dyDescent="0.35">
      <c r="E185" t="s">
        <v>20</v>
      </c>
      <c r="F185">
        <v>659</v>
      </c>
      <c r="G185" t="s">
        <v>14</v>
      </c>
      <c r="H185">
        <v>2072</v>
      </c>
    </row>
    <row r="186" spans="5:8" x14ac:dyDescent="0.35">
      <c r="E186" t="s">
        <v>20</v>
      </c>
      <c r="F186">
        <v>121</v>
      </c>
      <c r="G186" t="s">
        <v>14</v>
      </c>
      <c r="H186">
        <v>0</v>
      </c>
    </row>
    <row r="187" spans="5:8" x14ac:dyDescent="0.35">
      <c r="E187" t="s">
        <v>20</v>
      </c>
      <c r="F187">
        <v>3742</v>
      </c>
      <c r="G187" t="s">
        <v>14</v>
      </c>
      <c r="H187">
        <v>1796</v>
      </c>
    </row>
    <row r="188" spans="5:8" x14ac:dyDescent="0.35">
      <c r="E188" t="s">
        <v>20</v>
      </c>
      <c r="F188">
        <v>223</v>
      </c>
      <c r="G188" t="s">
        <v>14</v>
      </c>
      <c r="H188">
        <v>62</v>
      </c>
    </row>
    <row r="189" spans="5:8" x14ac:dyDescent="0.35">
      <c r="E189" t="s">
        <v>20</v>
      </c>
      <c r="F189">
        <v>133</v>
      </c>
      <c r="G189" t="s">
        <v>14</v>
      </c>
      <c r="H189">
        <v>347</v>
      </c>
    </row>
    <row r="190" spans="5:8" x14ac:dyDescent="0.35">
      <c r="E190" t="s">
        <v>20</v>
      </c>
      <c r="F190">
        <v>5168</v>
      </c>
      <c r="G190" t="s">
        <v>14</v>
      </c>
      <c r="H190">
        <v>19</v>
      </c>
    </row>
    <row r="191" spans="5:8" x14ac:dyDescent="0.35">
      <c r="E191" t="s">
        <v>20</v>
      </c>
      <c r="F191">
        <v>307</v>
      </c>
      <c r="G191" t="s">
        <v>14</v>
      </c>
      <c r="H191">
        <v>1258</v>
      </c>
    </row>
    <row r="192" spans="5:8" x14ac:dyDescent="0.35">
      <c r="E192" t="s">
        <v>20</v>
      </c>
      <c r="F192">
        <v>2441</v>
      </c>
      <c r="G192" t="s">
        <v>14</v>
      </c>
      <c r="H192">
        <v>362</v>
      </c>
    </row>
    <row r="193" spans="5:8" x14ac:dyDescent="0.35">
      <c r="E193" t="s">
        <v>20</v>
      </c>
      <c r="F193">
        <v>1385</v>
      </c>
      <c r="G193" t="s">
        <v>14</v>
      </c>
      <c r="H193">
        <v>133</v>
      </c>
    </row>
    <row r="194" spans="5:8" x14ac:dyDescent="0.35">
      <c r="E194" t="s">
        <v>20</v>
      </c>
      <c r="F194">
        <v>190</v>
      </c>
      <c r="G194" t="s">
        <v>14</v>
      </c>
      <c r="H194">
        <v>846</v>
      </c>
    </row>
    <row r="195" spans="5:8" x14ac:dyDescent="0.35">
      <c r="E195" t="s">
        <v>20</v>
      </c>
      <c r="F195">
        <v>470</v>
      </c>
      <c r="G195" t="s">
        <v>14</v>
      </c>
      <c r="H195">
        <v>10</v>
      </c>
    </row>
    <row r="196" spans="5:8" x14ac:dyDescent="0.35">
      <c r="E196" t="s">
        <v>20</v>
      </c>
      <c r="F196">
        <v>253</v>
      </c>
      <c r="G196" t="s">
        <v>14</v>
      </c>
      <c r="H196">
        <v>191</v>
      </c>
    </row>
    <row r="197" spans="5:8" x14ac:dyDescent="0.35">
      <c r="E197" t="s">
        <v>20</v>
      </c>
      <c r="F197">
        <v>1113</v>
      </c>
      <c r="G197" t="s">
        <v>14</v>
      </c>
      <c r="H197">
        <v>1979</v>
      </c>
    </row>
    <row r="198" spans="5:8" x14ac:dyDescent="0.35">
      <c r="E198" t="s">
        <v>20</v>
      </c>
      <c r="F198">
        <v>2283</v>
      </c>
      <c r="G198" t="s">
        <v>14</v>
      </c>
      <c r="H198">
        <v>63</v>
      </c>
    </row>
    <row r="199" spans="5:8" x14ac:dyDescent="0.35">
      <c r="E199" t="s">
        <v>20</v>
      </c>
      <c r="F199">
        <v>1095</v>
      </c>
      <c r="G199" t="s">
        <v>14</v>
      </c>
      <c r="H199">
        <v>6080</v>
      </c>
    </row>
    <row r="200" spans="5:8" x14ac:dyDescent="0.35">
      <c r="E200" t="s">
        <v>20</v>
      </c>
      <c r="F200">
        <v>1690</v>
      </c>
      <c r="G200" t="s">
        <v>14</v>
      </c>
      <c r="H200">
        <v>80</v>
      </c>
    </row>
    <row r="201" spans="5:8" x14ac:dyDescent="0.35">
      <c r="E201" t="s">
        <v>20</v>
      </c>
      <c r="F201">
        <v>191</v>
      </c>
      <c r="G201" t="s">
        <v>14</v>
      </c>
      <c r="H201">
        <v>9</v>
      </c>
    </row>
    <row r="202" spans="5:8" x14ac:dyDescent="0.35">
      <c r="E202" t="s">
        <v>20</v>
      </c>
      <c r="F202">
        <v>2013</v>
      </c>
      <c r="G202" t="s">
        <v>14</v>
      </c>
      <c r="H202">
        <v>1784</v>
      </c>
    </row>
    <row r="203" spans="5:8" x14ac:dyDescent="0.35">
      <c r="E203" t="s">
        <v>20</v>
      </c>
      <c r="F203">
        <v>1703</v>
      </c>
      <c r="G203" t="s">
        <v>14</v>
      </c>
      <c r="H203">
        <v>243</v>
      </c>
    </row>
    <row r="204" spans="5:8" x14ac:dyDescent="0.35">
      <c r="E204" t="s">
        <v>20</v>
      </c>
      <c r="F204">
        <v>80</v>
      </c>
      <c r="G204" t="s">
        <v>14</v>
      </c>
      <c r="H204">
        <v>1296</v>
      </c>
    </row>
    <row r="205" spans="5:8" x14ac:dyDescent="0.35">
      <c r="E205" t="s">
        <v>20</v>
      </c>
      <c r="F205">
        <v>41</v>
      </c>
      <c r="G205" t="s">
        <v>14</v>
      </c>
      <c r="H205">
        <v>77</v>
      </c>
    </row>
    <row r="206" spans="5:8" x14ac:dyDescent="0.35">
      <c r="E206" t="s">
        <v>20</v>
      </c>
      <c r="F206">
        <v>187</v>
      </c>
      <c r="G206" t="s">
        <v>14</v>
      </c>
      <c r="H206">
        <v>395</v>
      </c>
    </row>
    <row r="207" spans="5:8" x14ac:dyDescent="0.35">
      <c r="E207" t="s">
        <v>20</v>
      </c>
      <c r="F207">
        <v>2875</v>
      </c>
      <c r="G207" t="s">
        <v>14</v>
      </c>
      <c r="H207">
        <v>49</v>
      </c>
    </row>
    <row r="208" spans="5:8" x14ac:dyDescent="0.35">
      <c r="E208" t="s">
        <v>20</v>
      </c>
      <c r="F208">
        <v>88</v>
      </c>
      <c r="G208" t="s">
        <v>14</v>
      </c>
      <c r="H208">
        <v>180</v>
      </c>
    </row>
    <row r="209" spans="5:8" x14ac:dyDescent="0.35">
      <c r="E209" t="s">
        <v>20</v>
      </c>
      <c r="F209">
        <v>191</v>
      </c>
      <c r="G209" t="s">
        <v>14</v>
      </c>
      <c r="H209">
        <v>2690</v>
      </c>
    </row>
    <row r="210" spans="5:8" x14ac:dyDescent="0.35">
      <c r="E210" t="s">
        <v>20</v>
      </c>
      <c r="F210">
        <v>139</v>
      </c>
      <c r="G210" t="s">
        <v>14</v>
      </c>
      <c r="H210">
        <v>2779</v>
      </c>
    </row>
    <row r="211" spans="5:8" x14ac:dyDescent="0.35">
      <c r="E211" t="s">
        <v>20</v>
      </c>
      <c r="F211">
        <v>186</v>
      </c>
      <c r="G211" t="s">
        <v>14</v>
      </c>
      <c r="H211">
        <v>92</v>
      </c>
    </row>
    <row r="212" spans="5:8" x14ac:dyDescent="0.35">
      <c r="E212" t="s">
        <v>20</v>
      </c>
      <c r="F212">
        <v>112</v>
      </c>
      <c r="G212" t="s">
        <v>14</v>
      </c>
      <c r="H212">
        <v>1028</v>
      </c>
    </row>
    <row r="213" spans="5:8" x14ac:dyDescent="0.35">
      <c r="E213" t="s">
        <v>20</v>
      </c>
      <c r="F213">
        <v>101</v>
      </c>
      <c r="G213" t="s">
        <v>14</v>
      </c>
      <c r="H213">
        <v>26</v>
      </c>
    </row>
    <row r="214" spans="5:8" x14ac:dyDescent="0.35">
      <c r="E214" t="s">
        <v>20</v>
      </c>
      <c r="F214">
        <v>206</v>
      </c>
      <c r="G214" t="s">
        <v>14</v>
      </c>
      <c r="H214">
        <v>1790</v>
      </c>
    </row>
    <row r="215" spans="5:8" x14ac:dyDescent="0.35">
      <c r="E215" t="s">
        <v>20</v>
      </c>
      <c r="F215">
        <v>154</v>
      </c>
      <c r="G215" t="s">
        <v>14</v>
      </c>
      <c r="H215">
        <v>37</v>
      </c>
    </row>
    <row r="216" spans="5:8" x14ac:dyDescent="0.35">
      <c r="E216" t="s">
        <v>20</v>
      </c>
      <c r="F216">
        <v>5966</v>
      </c>
      <c r="G216" t="s">
        <v>14</v>
      </c>
      <c r="H216">
        <v>35</v>
      </c>
    </row>
    <row r="217" spans="5:8" x14ac:dyDescent="0.35">
      <c r="E217" t="s">
        <v>20</v>
      </c>
      <c r="F217">
        <v>169</v>
      </c>
      <c r="G217" t="s">
        <v>14</v>
      </c>
      <c r="H217">
        <v>558</v>
      </c>
    </row>
    <row r="218" spans="5:8" x14ac:dyDescent="0.35">
      <c r="E218" t="s">
        <v>20</v>
      </c>
      <c r="F218">
        <v>2106</v>
      </c>
      <c r="G218" t="s">
        <v>14</v>
      </c>
      <c r="H218">
        <v>64</v>
      </c>
    </row>
    <row r="219" spans="5:8" x14ac:dyDescent="0.35">
      <c r="E219" t="s">
        <v>20</v>
      </c>
      <c r="F219">
        <v>131</v>
      </c>
      <c r="G219" t="s">
        <v>14</v>
      </c>
      <c r="H219">
        <v>245</v>
      </c>
    </row>
    <row r="220" spans="5:8" x14ac:dyDescent="0.35">
      <c r="E220" t="s">
        <v>20</v>
      </c>
      <c r="F220">
        <v>84</v>
      </c>
      <c r="G220" t="s">
        <v>14</v>
      </c>
      <c r="H220">
        <v>71</v>
      </c>
    </row>
    <row r="221" spans="5:8" x14ac:dyDescent="0.35">
      <c r="E221" t="s">
        <v>20</v>
      </c>
      <c r="F221">
        <v>155</v>
      </c>
      <c r="G221" t="s">
        <v>14</v>
      </c>
      <c r="H221">
        <v>42</v>
      </c>
    </row>
    <row r="222" spans="5:8" x14ac:dyDescent="0.35">
      <c r="E222" t="s">
        <v>20</v>
      </c>
      <c r="F222">
        <v>189</v>
      </c>
      <c r="G222" t="s">
        <v>14</v>
      </c>
      <c r="H222">
        <v>156</v>
      </c>
    </row>
    <row r="223" spans="5:8" x14ac:dyDescent="0.35">
      <c r="E223" t="s">
        <v>20</v>
      </c>
      <c r="F223">
        <v>4799</v>
      </c>
      <c r="G223" t="s">
        <v>14</v>
      </c>
      <c r="H223">
        <v>1368</v>
      </c>
    </row>
    <row r="224" spans="5:8" x14ac:dyDescent="0.35">
      <c r="E224" t="s">
        <v>20</v>
      </c>
      <c r="F224">
        <v>1137</v>
      </c>
      <c r="G224" t="s">
        <v>14</v>
      </c>
      <c r="H224">
        <v>102</v>
      </c>
    </row>
    <row r="225" spans="5:8" x14ac:dyDescent="0.35">
      <c r="E225" t="s">
        <v>20</v>
      </c>
      <c r="F225">
        <v>1152</v>
      </c>
      <c r="G225" t="s">
        <v>14</v>
      </c>
      <c r="H225">
        <v>86</v>
      </c>
    </row>
    <row r="226" spans="5:8" x14ac:dyDescent="0.35">
      <c r="E226" t="s">
        <v>20</v>
      </c>
      <c r="F226">
        <v>50</v>
      </c>
      <c r="G226" t="s">
        <v>14</v>
      </c>
      <c r="H226">
        <v>253</v>
      </c>
    </row>
    <row r="227" spans="5:8" x14ac:dyDescent="0.35">
      <c r="E227" t="s">
        <v>20</v>
      </c>
      <c r="F227">
        <v>3059</v>
      </c>
      <c r="G227" t="s">
        <v>14</v>
      </c>
      <c r="H227">
        <v>157</v>
      </c>
    </row>
    <row r="228" spans="5:8" x14ac:dyDescent="0.35">
      <c r="E228" t="s">
        <v>20</v>
      </c>
      <c r="F228">
        <v>34</v>
      </c>
      <c r="G228" t="s">
        <v>14</v>
      </c>
      <c r="H228">
        <v>183</v>
      </c>
    </row>
    <row r="229" spans="5:8" x14ac:dyDescent="0.35">
      <c r="E229" t="s">
        <v>20</v>
      </c>
      <c r="F229">
        <v>220</v>
      </c>
      <c r="G229" t="s">
        <v>14</v>
      </c>
      <c r="H229">
        <v>82</v>
      </c>
    </row>
    <row r="230" spans="5:8" x14ac:dyDescent="0.35">
      <c r="E230" t="s">
        <v>20</v>
      </c>
      <c r="F230">
        <v>1604</v>
      </c>
      <c r="G230" t="s">
        <v>14</v>
      </c>
      <c r="H230">
        <v>1</v>
      </c>
    </row>
    <row r="231" spans="5:8" x14ac:dyDescent="0.35">
      <c r="E231" t="s">
        <v>20</v>
      </c>
      <c r="F231">
        <v>454</v>
      </c>
      <c r="G231" t="s">
        <v>14</v>
      </c>
      <c r="H231">
        <v>1198</v>
      </c>
    </row>
    <row r="232" spans="5:8" x14ac:dyDescent="0.35">
      <c r="E232" t="s">
        <v>20</v>
      </c>
      <c r="F232">
        <v>123</v>
      </c>
      <c r="G232" t="s">
        <v>14</v>
      </c>
      <c r="H232">
        <v>648</v>
      </c>
    </row>
    <row r="233" spans="5:8" x14ac:dyDescent="0.35">
      <c r="E233" t="s">
        <v>20</v>
      </c>
      <c r="F233">
        <v>299</v>
      </c>
      <c r="G233" t="s">
        <v>14</v>
      </c>
      <c r="H233">
        <v>64</v>
      </c>
    </row>
    <row r="234" spans="5:8" x14ac:dyDescent="0.35">
      <c r="E234" t="s">
        <v>20</v>
      </c>
      <c r="F234">
        <v>2237</v>
      </c>
      <c r="G234" t="s">
        <v>14</v>
      </c>
      <c r="H234">
        <v>62</v>
      </c>
    </row>
    <row r="235" spans="5:8" x14ac:dyDescent="0.35">
      <c r="E235" t="s">
        <v>20</v>
      </c>
      <c r="F235">
        <v>645</v>
      </c>
      <c r="G235" t="s">
        <v>14</v>
      </c>
      <c r="H235">
        <v>750</v>
      </c>
    </row>
    <row r="236" spans="5:8" x14ac:dyDescent="0.35">
      <c r="E236" t="s">
        <v>20</v>
      </c>
      <c r="F236">
        <v>484</v>
      </c>
      <c r="G236" t="s">
        <v>14</v>
      </c>
      <c r="H236">
        <v>105</v>
      </c>
    </row>
    <row r="237" spans="5:8" x14ac:dyDescent="0.35">
      <c r="E237" t="s">
        <v>20</v>
      </c>
      <c r="F237">
        <v>154</v>
      </c>
      <c r="G237" t="s">
        <v>14</v>
      </c>
      <c r="H237">
        <v>2604</v>
      </c>
    </row>
    <row r="238" spans="5:8" x14ac:dyDescent="0.35">
      <c r="E238" t="s">
        <v>20</v>
      </c>
      <c r="F238">
        <v>82</v>
      </c>
      <c r="G238" t="s">
        <v>14</v>
      </c>
      <c r="H238">
        <v>65</v>
      </c>
    </row>
    <row r="239" spans="5:8" x14ac:dyDescent="0.35">
      <c r="E239" t="s">
        <v>20</v>
      </c>
      <c r="F239">
        <v>134</v>
      </c>
      <c r="G239" t="s">
        <v>14</v>
      </c>
      <c r="H239">
        <v>94</v>
      </c>
    </row>
    <row r="240" spans="5:8" x14ac:dyDescent="0.35">
      <c r="E240" t="s">
        <v>20</v>
      </c>
      <c r="F240">
        <v>5203</v>
      </c>
      <c r="G240" t="s">
        <v>14</v>
      </c>
      <c r="H240">
        <v>257</v>
      </c>
    </row>
    <row r="241" spans="5:8" x14ac:dyDescent="0.35">
      <c r="E241" t="s">
        <v>20</v>
      </c>
      <c r="F241">
        <v>94</v>
      </c>
      <c r="G241" t="s">
        <v>14</v>
      </c>
      <c r="H241">
        <v>2928</v>
      </c>
    </row>
    <row r="242" spans="5:8" x14ac:dyDescent="0.35">
      <c r="E242" t="s">
        <v>20</v>
      </c>
      <c r="F242">
        <v>205</v>
      </c>
      <c r="G242" t="s">
        <v>14</v>
      </c>
      <c r="H242">
        <v>4697</v>
      </c>
    </row>
    <row r="243" spans="5:8" x14ac:dyDescent="0.35">
      <c r="E243" t="s">
        <v>20</v>
      </c>
      <c r="F243">
        <v>92</v>
      </c>
      <c r="G243" t="s">
        <v>14</v>
      </c>
      <c r="H243">
        <v>2915</v>
      </c>
    </row>
    <row r="244" spans="5:8" x14ac:dyDescent="0.35">
      <c r="E244" t="s">
        <v>20</v>
      </c>
      <c r="F244">
        <v>219</v>
      </c>
      <c r="G244" t="s">
        <v>14</v>
      </c>
      <c r="H244">
        <v>18</v>
      </c>
    </row>
    <row r="245" spans="5:8" x14ac:dyDescent="0.35">
      <c r="E245" t="s">
        <v>20</v>
      </c>
      <c r="F245">
        <v>2526</v>
      </c>
      <c r="G245" t="s">
        <v>14</v>
      </c>
      <c r="H245">
        <v>602</v>
      </c>
    </row>
    <row r="246" spans="5:8" x14ac:dyDescent="0.35">
      <c r="E246" t="s">
        <v>20</v>
      </c>
      <c r="F246">
        <v>94</v>
      </c>
      <c r="G246" t="s">
        <v>14</v>
      </c>
      <c r="H246">
        <v>1</v>
      </c>
    </row>
    <row r="247" spans="5:8" x14ac:dyDescent="0.35">
      <c r="E247" t="s">
        <v>20</v>
      </c>
      <c r="F247">
        <v>1713</v>
      </c>
      <c r="G247" t="s">
        <v>14</v>
      </c>
      <c r="H247">
        <v>3868</v>
      </c>
    </row>
    <row r="248" spans="5:8" x14ac:dyDescent="0.35">
      <c r="E248" t="s">
        <v>20</v>
      </c>
      <c r="F248">
        <v>249</v>
      </c>
      <c r="G248" t="s">
        <v>14</v>
      </c>
      <c r="H248">
        <v>504</v>
      </c>
    </row>
    <row r="249" spans="5:8" x14ac:dyDescent="0.35">
      <c r="E249" t="s">
        <v>20</v>
      </c>
      <c r="F249">
        <v>192</v>
      </c>
      <c r="G249" t="s">
        <v>14</v>
      </c>
      <c r="H249">
        <v>14</v>
      </c>
    </row>
    <row r="250" spans="5:8" x14ac:dyDescent="0.35">
      <c r="E250" t="s">
        <v>20</v>
      </c>
      <c r="F250">
        <v>247</v>
      </c>
      <c r="G250" t="s">
        <v>14</v>
      </c>
      <c r="H250">
        <v>750</v>
      </c>
    </row>
    <row r="251" spans="5:8" x14ac:dyDescent="0.35">
      <c r="E251" t="s">
        <v>20</v>
      </c>
      <c r="F251">
        <v>2293</v>
      </c>
      <c r="G251" t="s">
        <v>14</v>
      </c>
      <c r="H251">
        <v>77</v>
      </c>
    </row>
    <row r="252" spans="5:8" x14ac:dyDescent="0.35">
      <c r="E252" t="s">
        <v>20</v>
      </c>
      <c r="F252">
        <v>3131</v>
      </c>
      <c r="G252" t="s">
        <v>14</v>
      </c>
      <c r="H252">
        <v>752</v>
      </c>
    </row>
    <row r="253" spans="5:8" x14ac:dyDescent="0.35">
      <c r="E253" t="s">
        <v>20</v>
      </c>
      <c r="F253">
        <v>143</v>
      </c>
      <c r="G253" t="s">
        <v>14</v>
      </c>
      <c r="H253">
        <v>131</v>
      </c>
    </row>
    <row r="254" spans="5:8" x14ac:dyDescent="0.35">
      <c r="E254" t="s">
        <v>20</v>
      </c>
      <c r="F254">
        <v>296</v>
      </c>
      <c r="G254" t="s">
        <v>14</v>
      </c>
      <c r="H254">
        <v>87</v>
      </c>
    </row>
    <row r="255" spans="5:8" x14ac:dyDescent="0.35">
      <c r="E255" t="s">
        <v>20</v>
      </c>
      <c r="F255">
        <v>170</v>
      </c>
      <c r="G255" t="s">
        <v>14</v>
      </c>
      <c r="H255">
        <v>1063</v>
      </c>
    </row>
    <row r="256" spans="5:8" x14ac:dyDescent="0.35">
      <c r="E256" t="s">
        <v>20</v>
      </c>
      <c r="F256">
        <v>86</v>
      </c>
      <c r="G256" t="s">
        <v>14</v>
      </c>
      <c r="H256">
        <v>76</v>
      </c>
    </row>
    <row r="257" spans="5:8" x14ac:dyDescent="0.35">
      <c r="E257" t="s">
        <v>20</v>
      </c>
      <c r="F257">
        <v>6286</v>
      </c>
      <c r="G257" t="s">
        <v>14</v>
      </c>
      <c r="H257">
        <v>4428</v>
      </c>
    </row>
    <row r="258" spans="5:8" x14ac:dyDescent="0.35">
      <c r="E258" t="s">
        <v>20</v>
      </c>
      <c r="F258">
        <v>3727</v>
      </c>
      <c r="G258" t="s">
        <v>14</v>
      </c>
      <c r="H258">
        <v>58</v>
      </c>
    </row>
    <row r="259" spans="5:8" x14ac:dyDescent="0.35">
      <c r="E259" t="s">
        <v>20</v>
      </c>
      <c r="F259">
        <v>1605</v>
      </c>
      <c r="G259" t="s">
        <v>14</v>
      </c>
      <c r="H259">
        <v>111</v>
      </c>
    </row>
    <row r="260" spans="5:8" x14ac:dyDescent="0.35">
      <c r="E260" t="s">
        <v>20</v>
      </c>
      <c r="F260">
        <v>2120</v>
      </c>
      <c r="G260" t="s">
        <v>14</v>
      </c>
      <c r="H260">
        <v>2955</v>
      </c>
    </row>
    <row r="261" spans="5:8" x14ac:dyDescent="0.35">
      <c r="E261" t="s">
        <v>20</v>
      </c>
      <c r="F261">
        <v>50</v>
      </c>
      <c r="G261" t="s">
        <v>14</v>
      </c>
      <c r="H261">
        <v>1657</v>
      </c>
    </row>
    <row r="262" spans="5:8" x14ac:dyDescent="0.35">
      <c r="E262" t="s">
        <v>20</v>
      </c>
      <c r="F262">
        <v>2080</v>
      </c>
      <c r="G262" t="s">
        <v>14</v>
      </c>
      <c r="H262">
        <v>926</v>
      </c>
    </row>
    <row r="263" spans="5:8" x14ac:dyDescent="0.35">
      <c r="E263" t="s">
        <v>20</v>
      </c>
      <c r="F263">
        <v>2105</v>
      </c>
      <c r="G263" t="s">
        <v>14</v>
      </c>
      <c r="H263">
        <v>77</v>
      </c>
    </row>
    <row r="264" spans="5:8" x14ac:dyDescent="0.35">
      <c r="E264" t="s">
        <v>20</v>
      </c>
      <c r="F264">
        <v>2436</v>
      </c>
      <c r="G264" t="s">
        <v>14</v>
      </c>
      <c r="H264">
        <v>1748</v>
      </c>
    </row>
    <row r="265" spans="5:8" x14ac:dyDescent="0.35">
      <c r="E265" t="s">
        <v>20</v>
      </c>
      <c r="F265">
        <v>80</v>
      </c>
      <c r="G265" t="s">
        <v>14</v>
      </c>
      <c r="H265">
        <v>79</v>
      </c>
    </row>
    <row r="266" spans="5:8" x14ac:dyDescent="0.35">
      <c r="E266" t="s">
        <v>20</v>
      </c>
      <c r="F266">
        <v>42</v>
      </c>
      <c r="G266" t="s">
        <v>14</v>
      </c>
      <c r="H266">
        <v>889</v>
      </c>
    </row>
    <row r="267" spans="5:8" x14ac:dyDescent="0.35">
      <c r="E267" t="s">
        <v>20</v>
      </c>
      <c r="F267">
        <v>139</v>
      </c>
      <c r="G267" t="s">
        <v>14</v>
      </c>
      <c r="H267">
        <v>56</v>
      </c>
    </row>
    <row r="268" spans="5:8" x14ac:dyDescent="0.35">
      <c r="E268" t="s">
        <v>20</v>
      </c>
      <c r="F268">
        <v>159</v>
      </c>
      <c r="G268" t="s">
        <v>14</v>
      </c>
      <c r="H268">
        <v>1</v>
      </c>
    </row>
    <row r="269" spans="5:8" x14ac:dyDescent="0.35">
      <c r="E269" t="s">
        <v>20</v>
      </c>
      <c r="F269">
        <v>381</v>
      </c>
      <c r="G269" t="s">
        <v>14</v>
      </c>
      <c r="H269">
        <v>83</v>
      </c>
    </row>
    <row r="270" spans="5:8" x14ac:dyDescent="0.35">
      <c r="E270" t="s">
        <v>20</v>
      </c>
      <c r="F270">
        <v>194</v>
      </c>
      <c r="G270" t="s">
        <v>14</v>
      </c>
      <c r="H270">
        <v>2025</v>
      </c>
    </row>
    <row r="271" spans="5:8" x14ac:dyDescent="0.35">
      <c r="E271" t="s">
        <v>20</v>
      </c>
      <c r="F271">
        <v>106</v>
      </c>
      <c r="G271" t="s">
        <v>14</v>
      </c>
      <c r="H271">
        <v>14</v>
      </c>
    </row>
    <row r="272" spans="5:8" x14ac:dyDescent="0.35">
      <c r="E272" t="s">
        <v>20</v>
      </c>
      <c r="F272">
        <v>142</v>
      </c>
      <c r="G272" t="s">
        <v>14</v>
      </c>
      <c r="H272">
        <v>656</v>
      </c>
    </row>
    <row r="273" spans="5:8" x14ac:dyDescent="0.35">
      <c r="E273" t="s">
        <v>20</v>
      </c>
      <c r="F273">
        <v>211</v>
      </c>
      <c r="G273" t="s">
        <v>14</v>
      </c>
      <c r="H273">
        <v>1596</v>
      </c>
    </row>
    <row r="274" spans="5:8" x14ac:dyDescent="0.35">
      <c r="E274" t="s">
        <v>20</v>
      </c>
      <c r="F274">
        <v>2756</v>
      </c>
      <c r="G274" t="s">
        <v>14</v>
      </c>
      <c r="H274">
        <v>10</v>
      </c>
    </row>
    <row r="275" spans="5:8" x14ac:dyDescent="0.35">
      <c r="E275" t="s">
        <v>20</v>
      </c>
      <c r="F275">
        <v>173</v>
      </c>
      <c r="G275" t="s">
        <v>14</v>
      </c>
      <c r="H275">
        <v>1121</v>
      </c>
    </row>
    <row r="276" spans="5:8" x14ac:dyDescent="0.35">
      <c r="E276" t="s">
        <v>20</v>
      </c>
      <c r="F276">
        <v>87</v>
      </c>
      <c r="G276" t="s">
        <v>14</v>
      </c>
      <c r="H276">
        <v>15</v>
      </c>
    </row>
    <row r="277" spans="5:8" x14ac:dyDescent="0.35">
      <c r="E277" t="s">
        <v>20</v>
      </c>
      <c r="F277">
        <v>1572</v>
      </c>
      <c r="G277" t="s">
        <v>14</v>
      </c>
      <c r="H277">
        <v>191</v>
      </c>
    </row>
    <row r="278" spans="5:8" x14ac:dyDescent="0.35">
      <c r="E278" t="s">
        <v>20</v>
      </c>
      <c r="F278">
        <v>2346</v>
      </c>
      <c r="G278" t="s">
        <v>14</v>
      </c>
      <c r="H278">
        <v>16</v>
      </c>
    </row>
    <row r="279" spans="5:8" x14ac:dyDescent="0.35">
      <c r="E279" t="s">
        <v>20</v>
      </c>
      <c r="F279">
        <v>115</v>
      </c>
      <c r="G279" t="s">
        <v>14</v>
      </c>
      <c r="H279">
        <v>17</v>
      </c>
    </row>
    <row r="280" spans="5:8" x14ac:dyDescent="0.35">
      <c r="E280" t="s">
        <v>20</v>
      </c>
      <c r="F280">
        <v>85</v>
      </c>
      <c r="G280" t="s">
        <v>14</v>
      </c>
      <c r="H280">
        <v>34</v>
      </c>
    </row>
    <row r="281" spans="5:8" x14ac:dyDescent="0.35">
      <c r="E281" t="s">
        <v>20</v>
      </c>
      <c r="F281">
        <v>144</v>
      </c>
      <c r="G281" t="s">
        <v>14</v>
      </c>
      <c r="H281">
        <v>1</v>
      </c>
    </row>
    <row r="282" spans="5:8" x14ac:dyDescent="0.35">
      <c r="E282" t="s">
        <v>20</v>
      </c>
      <c r="F282">
        <v>2443</v>
      </c>
      <c r="G282" t="s">
        <v>14</v>
      </c>
      <c r="H282">
        <v>1274</v>
      </c>
    </row>
    <row r="283" spans="5:8" x14ac:dyDescent="0.35">
      <c r="E283" t="s">
        <v>20</v>
      </c>
      <c r="F283">
        <v>64</v>
      </c>
      <c r="G283" t="s">
        <v>14</v>
      </c>
      <c r="H283">
        <v>210</v>
      </c>
    </row>
    <row r="284" spans="5:8" x14ac:dyDescent="0.35">
      <c r="E284" t="s">
        <v>20</v>
      </c>
      <c r="F284">
        <v>268</v>
      </c>
      <c r="G284" t="s">
        <v>14</v>
      </c>
      <c r="H284">
        <v>248</v>
      </c>
    </row>
    <row r="285" spans="5:8" x14ac:dyDescent="0.35">
      <c r="E285" t="s">
        <v>20</v>
      </c>
      <c r="F285">
        <v>195</v>
      </c>
      <c r="G285" t="s">
        <v>14</v>
      </c>
      <c r="H285">
        <v>513</v>
      </c>
    </row>
    <row r="286" spans="5:8" x14ac:dyDescent="0.35">
      <c r="E286" t="s">
        <v>20</v>
      </c>
      <c r="F286">
        <v>186</v>
      </c>
      <c r="G286" t="s">
        <v>14</v>
      </c>
      <c r="H286">
        <v>3410</v>
      </c>
    </row>
    <row r="287" spans="5:8" x14ac:dyDescent="0.35">
      <c r="E287" t="s">
        <v>20</v>
      </c>
      <c r="F287">
        <v>460</v>
      </c>
      <c r="G287" t="s">
        <v>14</v>
      </c>
      <c r="H287">
        <v>10</v>
      </c>
    </row>
    <row r="288" spans="5:8" x14ac:dyDescent="0.35">
      <c r="E288" t="s">
        <v>20</v>
      </c>
      <c r="F288">
        <v>2528</v>
      </c>
      <c r="G288" t="s">
        <v>14</v>
      </c>
      <c r="H288">
        <v>2201</v>
      </c>
    </row>
    <row r="289" spans="5:8" x14ac:dyDescent="0.35">
      <c r="E289" t="s">
        <v>20</v>
      </c>
      <c r="F289">
        <v>3657</v>
      </c>
      <c r="G289" t="s">
        <v>14</v>
      </c>
      <c r="H289">
        <v>676</v>
      </c>
    </row>
    <row r="290" spans="5:8" x14ac:dyDescent="0.35">
      <c r="E290" t="s">
        <v>20</v>
      </c>
      <c r="F290">
        <v>131</v>
      </c>
      <c r="G290" t="s">
        <v>14</v>
      </c>
      <c r="H290">
        <v>831</v>
      </c>
    </row>
    <row r="291" spans="5:8" x14ac:dyDescent="0.35">
      <c r="E291" t="s">
        <v>20</v>
      </c>
      <c r="F291">
        <v>239</v>
      </c>
      <c r="G291" t="s">
        <v>14</v>
      </c>
      <c r="H291">
        <v>859</v>
      </c>
    </row>
    <row r="292" spans="5:8" x14ac:dyDescent="0.35">
      <c r="E292" t="s">
        <v>20</v>
      </c>
      <c r="F292">
        <v>78</v>
      </c>
      <c r="G292" t="s">
        <v>14</v>
      </c>
      <c r="H292">
        <v>45</v>
      </c>
    </row>
    <row r="293" spans="5:8" x14ac:dyDescent="0.35">
      <c r="E293" t="s">
        <v>20</v>
      </c>
      <c r="F293">
        <v>1773</v>
      </c>
      <c r="G293" t="s">
        <v>14</v>
      </c>
      <c r="H293">
        <v>6</v>
      </c>
    </row>
    <row r="294" spans="5:8" x14ac:dyDescent="0.35">
      <c r="E294" t="s">
        <v>20</v>
      </c>
      <c r="F294">
        <v>32</v>
      </c>
      <c r="G294" t="s">
        <v>14</v>
      </c>
      <c r="H294">
        <v>7</v>
      </c>
    </row>
    <row r="295" spans="5:8" x14ac:dyDescent="0.35">
      <c r="E295" t="s">
        <v>20</v>
      </c>
      <c r="F295">
        <v>369</v>
      </c>
      <c r="G295" t="s">
        <v>14</v>
      </c>
      <c r="H295">
        <v>31</v>
      </c>
    </row>
    <row r="296" spans="5:8" x14ac:dyDescent="0.35">
      <c r="E296" t="s">
        <v>20</v>
      </c>
      <c r="F296">
        <v>89</v>
      </c>
      <c r="G296" t="s">
        <v>14</v>
      </c>
      <c r="H296">
        <v>78</v>
      </c>
    </row>
    <row r="297" spans="5:8" x14ac:dyDescent="0.35">
      <c r="E297" t="s">
        <v>20</v>
      </c>
      <c r="F297">
        <v>147</v>
      </c>
      <c r="G297" t="s">
        <v>14</v>
      </c>
      <c r="H297">
        <v>1225</v>
      </c>
    </row>
    <row r="298" spans="5:8" x14ac:dyDescent="0.35">
      <c r="E298" t="s">
        <v>20</v>
      </c>
      <c r="F298">
        <v>126</v>
      </c>
      <c r="G298" t="s">
        <v>14</v>
      </c>
      <c r="H298">
        <v>1</v>
      </c>
    </row>
    <row r="299" spans="5:8" x14ac:dyDescent="0.35">
      <c r="E299" t="s">
        <v>20</v>
      </c>
      <c r="F299">
        <v>2218</v>
      </c>
      <c r="G299" t="s">
        <v>14</v>
      </c>
      <c r="H299">
        <v>67</v>
      </c>
    </row>
    <row r="300" spans="5:8" x14ac:dyDescent="0.35">
      <c r="E300" t="s">
        <v>20</v>
      </c>
      <c r="F300">
        <v>202</v>
      </c>
      <c r="G300" t="s">
        <v>14</v>
      </c>
      <c r="H300">
        <v>19</v>
      </c>
    </row>
    <row r="301" spans="5:8" x14ac:dyDescent="0.35">
      <c r="E301" t="s">
        <v>20</v>
      </c>
      <c r="F301">
        <v>140</v>
      </c>
      <c r="G301" t="s">
        <v>14</v>
      </c>
      <c r="H301">
        <v>2108</v>
      </c>
    </row>
    <row r="302" spans="5:8" x14ac:dyDescent="0.35">
      <c r="E302" t="s">
        <v>20</v>
      </c>
      <c r="F302">
        <v>1052</v>
      </c>
      <c r="G302" t="s">
        <v>14</v>
      </c>
      <c r="H302">
        <v>679</v>
      </c>
    </row>
    <row r="303" spans="5:8" x14ac:dyDescent="0.35">
      <c r="E303" t="s">
        <v>20</v>
      </c>
      <c r="F303">
        <v>247</v>
      </c>
      <c r="G303" t="s">
        <v>14</v>
      </c>
      <c r="H303">
        <v>36</v>
      </c>
    </row>
    <row r="304" spans="5:8" x14ac:dyDescent="0.35">
      <c r="E304" t="s">
        <v>20</v>
      </c>
      <c r="F304">
        <v>84</v>
      </c>
      <c r="G304" t="s">
        <v>14</v>
      </c>
      <c r="H304">
        <v>47</v>
      </c>
    </row>
    <row r="305" spans="5:8" x14ac:dyDescent="0.35">
      <c r="E305" t="s">
        <v>20</v>
      </c>
      <c r="F305">
        <v>88</v>
      </c>
      <c r="G305" t="s">
        <v>14</v>
      </c>
      <c r="H305">
        <v>70</v>
      </c>
    </row>
    <row r="306" spans="5:8" x14ac:dyDescent="0.35">
      <c r="E306" t="s">
        <v>20</v>
      </c>
      <c r="F306">
        <v>156</v>
      </c>
      <c r="G306" t="s">
        <v>14</v>
      </c>
      <c r="H306">
        <v>154</v>
      </c>
    </row>
    <row r="307" spans="5:8" x14ac:dyDescent="0.35">
      <c r="E307" t="s">
        <v>20</v>
      </c>
      <c r="F307">
        <v>2985</v>
      </c>
      <c r="G307" t="s">
        <v>14</v>
      </c>
      <c r="H307">
        <v>22</v>
      </c>
    </row>
    <row r="308" spans="5:8" x14ac:dyDescent="0.35">
      <c r="E308" t="s">
        <v>20</v>
      </c>
      <c r="F308">
        <v>762</v>
      </c>
      <c r="G308" t="s">
        <v>14</v>
      </c>
      <c r="H308">
        <v>1758</v>
      </c>
    </row>
    <row r="309" spans="5:8" x14ac:dyDescent="0.35">
      <c r="E309" t="s">
        <v>20</v>
      </c>
      <c r="F309">
        <v>554</v>
      </c>
      <c r="G309" t="s">
        <v>14</v>
      </c>
      <c r="H309">
        <v>94</v>
      </c>
    </row>
    <row r="310" spans="5:8" x14ac:dyDescent="0.35">
      <c r="E310" t="s">
        <v>20</v>
      </c>
      <c r="F310">
        <v>135</v>
      </c>
      <c r="G310" t="s">
        <v>14</v>
      </c>
      <c r="H310">
        <v>33</v>
      </c>
    </row>
    <row r="311" spans="5:8" x14ac:dyDescent="0.35">
      <c r="E311" t="s">
        <v>20</v>
      </c>
      <c r="F311">
        <v>122</v>
      </c>
      <c r="G311" t="s">
        <v>14</v>
      </c>
      <c r="H311">
        <v>1</v>
      </c>
    </row>
    <row r="312" spans="5:8" x14ac:dyDescent="0.35">
      <c r="E312" t="s">
        <v>20</v>
      </c>
      <c r="F312">
        <v>221</v>
      </c>
      <c r="G312" t="s">
        <v>14</v>
      </c>
      <c r="H312">
        <v>31</v>
      </c>
    </row>
    <row r="313" spans="5:8" x14ac:dyDescent="0.35">
      <c r="E313" t="s">
        <v>20</v>
      </c>
      <c r="F313">
        <v>126</v>
      </c>
      <c r="G313" t="s">
        <v>14</v>
      </c>
      <c r="H313">
        <v>35</v>
      </c>
    </row>
    <row r="314" spans="5:8" x14ac:dyDescent="0.35">
      <c r="E314" t="s">
        <v>20</v>
      </c>
      <c r="F314">
        <v>1022</v>
      </c>
      <c r="G314" t="s">
        <v>14</v>
      </c>
      <c r="H314">
        <v>63</v>
      </c>
    </row>
    <row r="315" spans="5:8" x14ac:dyDescent="0.35">
      <c r="E315" t="s">
        <v>20</v>
      </c>
      <c r="F315">
        <v>3177</v>
      </c>
      <c r="G315" t="s">
        <v>14</v>
      </c>
      <c r="H315">
        <v>526</v>
      </c>
    </row>
    <row r="316" spans="5:8" x14ac:dyDescent="0.35">
      <c r="E316" t="s">
        <v>20</v>
      </c>
      <c r="F316">
        <v>198</v>
      </c>
      <c r="G316" t="s">
        <v>14</v>
      </c>
      <c r="H316">
        <v>121</v>
      </c>
    </row>
    <row r="317" spans="5:8" x14ac:dyDescent="0.35">
      <c r="E317" t="s">
        <v>20</v>
      </c>
      <c r="F317">
        <v>85</v>
      </c>
      <c r="G317" t="s">
        <v>14</v>
      </c>
      <c r="H317">
        <v>67</v>
      </c>
    </row>
    <row r="318" spans="5:8" x14ac:dyDescent="0.35">
      <c r="E318" t="s">
        <v>20</v>
      </c>
      <c r="F318">
        <v>3596</v>
      </c>
      <c r="G318" t="s">
        <v>14</v>
      </c>
      <c r="H318">
        <v>57</v>
      </c>
    </row>
    <row r="319" spans="5:8" x14ac:dyDescent="0.35">
      <c r="E319" t="s">
        <v>20</v>
      </c>
      <c r="F319">
        <v>244</v>
      </c>
      <c r="G319" t="s">
        <v>14</v>
      </c>
      <c r="H319">
        <v>1229</v>
      </c>
    </row>
    <row r="320" spans="5:8" x14ac:dyDescent="0.35">
      <c r="E320" t="s">
        <v>20</v>
      </c>
      <c r="F320">
        <v>5180</v>
      </c>
      <c r="G320" t="s">
        <v>14</v>
      </c>
      <c r="H320">
        <v>12</v>
      </c>
    </row>
    <row r="321" spans="5:8" x14ac:dyDescent="0.35">
      <c r="E321" t="s">
        <v>20</v>
      </c>
      <c r="F321">
        <v>589</v>
      </c>
      <c r="G321" t="s">
        <v>14</v>
      </c>
      <c r="H321">
        <v>452</v>
      </c>
    </row>
    <row r="322" spans="5:8" x14ac:dyDescent="0.35">
      <c r="E322" t="s">
        <v>20</v>
      </c>
      <c r="F322">
        <v>2725</v>
      </c>
      <c r="G322" t="s">
        <v>14</v>
      </c>
      <c r="H322">
        <v>1886</v>
      </c>
    </row>
    <row r="323" spans="5:8" x14ac:dyDescent="0.35">
      <c r="E323" t="s">
        <v>20</v>
      </c>
      <c r="F323">
        <v>300</v>
      </c>
      <c r="G323" t="s">
        <v>14</v>
      </c>
      <c r="H323">
        <v>1825</v>
      </c>
    </row>
    <row r="324" spans="5:8" x14ac:dyDescent="0.35">
      <c r="E324" t="s">
        <v>20</v>
      </c>
      <c r="F324">
        <v>144</v>
      </c>
      <c r="G324" t="s">
        <v>14</v>
      </c>
      <c r="H324">
        <v>31</v>
      </c>
    </row>
    <row r="325" spans="5:8" x14ac:dyDescent="0.35">
      <c r="E325" t="s">
        <v>20</v>
      </c>
      <c r="F325">
        <v>87</v>
      </c>
      <c r="G325" t="s">
        <v>14</v>
      </c>
      <c r="H325">
        <v>107</v>
      </c>
    </row>
    <row r="326" spans="5:8" x14ac:dyDescent="0.35">
      <c r="E326" t="s">
        <v>20</v>
      </c>
      <c r="F326">
        <v>3116</v>
      </c>
      <c r="G326" t="s">
        <v>14</v>
      </c>
      <c r="H326">
        <v>27</v>
      </c>
    </row>
    <row r="327" spans="5:8" x14ac:dyDescent="0.35">
      <c r="E327" t="s">
        <v>20</v>
      </c>
      <c r="F327">
        <v>909</v>
      </c>
      <c r="G327" t="s">
        <v>14</v>
      </c>
      <c r="H327">
        <v>1221</v>
      </c>
    </row>
    <row r="328" spans="5:8" x14ac:dyDescent="0.35">
      <c r="E328" t="s">
        <v>20</v>
      </c>
      <c r="F328">
        <v>1613</v>
      </c>
      <c r="G328" t="s">
        <v>14</v>
      </c>
      <c r="H328">
        <v>1</v>
      </c>
    </row>
    <row r="329" spans="5:8" x14ac:dyDescent="0.35">
      <c r="E329" t="s">
        <v>20</v>
      </c>
      <c r="F329">
        <v>136</v>
      </c>
      <c r="G329" t="s">
        <v>14</v>
      </c>
      <c r="H329">
        <v>16</v>
      </c>
    </row>
    <row r="330" spans="5:8" x14ac:dyDescent="0.35">
      <c r="E330" t="s">
        <v>20</v>
      </c>
      <c r="F330">
        <v>130</v>
      </c>
      <c r="G330" t="s">
        <v>14</v>
      </c>
      <c r="H330">
        <v>41</v>
      </c>
    </row>
    <row r="331" spans="5:8" x14ac:dyDescent="0.35">
      <c r="E331" t="s">
        <v>20</v>
      </c>
      <c r="F331">
        <v>102</v>
      </c>
      <c r="G331" t="s">
        <v>14</v>
      </c>
      <c r="H331">
        <v>523</v>
      </c>
    </row>
    <row r="332" spans="5:8" x14ac:dyDescent="0.35">
      <c r="E332" t="s">
        <v>20</v>
      </c>
      <c r="F332">
        <v>4006</v>
      </c>
      <c r="G332" t="s">
        <v>14</v>
      </c>
      <c r="H332">
        <v>141</v>
      </c>
    </row>
    <row r="333" spans="5:8" x14ac:dyDescent="0.35">
      <c r="E333" t="s">
        <v>20</v>
      </c>
      <c r="F333">
        <v>1629</v>
      </c>
      <c r="G333" t="s">
        <v>14</v>
      </c>
      <c r="H333">
        <v>52</v>
      </c>
    </row>
    <row r="334" spans="5:8" x14ac:dyDescent="0.35">
      <c r="E334" t="s">
        <v>20</v>
      </c>
      <c r="F334">
        <v>2188</v>
      </c>
      <c r="G334" t="s">
        <v>14</v>
      </c>
      <c r="H334">
        <v>225</v>
      </c>
    </row>
    <row r="335" spans="5:8" x14ac:dyDescent="0.35">
      <c r="E335" t="s">
        <v>20</v>
      </c>
      <c r="F335">
        <v>2409</v>
      </c>
      <c r="G335" t="s">
        <v>14</v>
      </c>
      <c r="H335">
        <v>38</v>
      </c>
    </row>
    <row r="336" spans="5:8" x14ac:dyDescent="0.35">
      <c r="E336" t="s">
        <v>20</v>
      </c>
      <c r="F336">
        <v>194</v>
      </c>
      <c r="G336" t="s">
        <v>14</v>
      </c>
      <c r="H336">
        <v>15</v>
      </c>
    </row>
    <row r="337" spans="5:8" x14ac:dyDescent="0.35">
      <c r="E337" t="s">
        <v>20</v>
      </c>
      <c r="F337">
        <v>1140</v>
      </c>
      <c r="G337" t="s">
        <v>14</v>
      </c>
      <c r="H337">
        <v>37</v>
      </c>
    </row>
    <row r="338" spans="5:8" x14ac:dyDescent="0.35">
      <c r="E338" t="s">
        <v>20</v>
      </c>
      <c r="F338">
        <v>102</v>
      </c>
      <c r="G338" t="s">
        <v>14</v>
      </c>
      <c r="H338">
        <v>112</v>
      </c>
    </row>
    <row r="339" spans="5:8" x14ac:dyDescent="0.35">
      <c r="E339" t="s">
        <v>20</v>
      </c>
      <c r="F339">
        <v>2857</v>
      </c>
      <c r="G339" t="s">
        <v>14</v>
      </c>
      <c r="H339">
        <v>21</v>
      </c>
    </row>
    <row r="340" spans="5:8" x14ac:dyDescent="0.35">
      <c r="E340" t="s">
        <v>20</v>
      </c>
      <c r="F340">
        <v>107</v>
      </c>
      <c r="G340" t="s">
        <v>14</v>
      </c>
      <c r="H340">
        <v>67</v>
      </c>
    </row>
    <row r="341" spans="5:8" x14ac:dyDescent="0.35">
      <c r="E341" t="s">
        <v>20</v>
      </c>
      <c r="F341">
        <v>160</v>
      </c>
      <c r="G341" t="s">
        <v>14</v>
      </c>
      <c r="H341">
        <v>78</v>
      </c>
    </row>
    <row r="342" spans="5:8" x14ac:dyDescent="0.35">
      <c r="E342" t="s">
        <v>20</v>
      </c>
      <c r="F342">
        <v>2230</v>
      </c>
      <c r="G342" t="s">
        <v>14</v>
      </c>
      <c r="H342">
        <v>67</v>
      </c>
    </row>
    <row r="343" spans="5:8" x14ac:dyDescent="0.35">
      <c r="E343" t="s">
        <v>20</v>
      </c>
      <c r="F343">
        <v>316</v>
      </c>
      <c r="G343" t="s">
        <v>14</v>
      </c>
      <c r="H343">
        <v>263</v>
      </c>
    </row>
    <row r="344" spans="5:8" x14ac:dyDescent="0.35">
      <c r="E344" t="s">
        <v>20</v>
      </c>
      <c r="F344">
        <v>117</v>
      </c>
      <c r="G344" t="s">
        <v>14</v>
      </c>
      <c r="H344">
        <v>1691</v>
      </c>
    </row>
    <row r="345" spans="5:8" x14ac:dyDescent="0.35">
      <c r="E345" t="s">
        <v>20</v>
      </c>
      <c r="F345">
        <v>6406</v>
      </c>
      <c r="G345" t="s">
        <v>14</v>
      </c>
      <c r="H345">
        <v>181</v>
      </c>
    </row>
    <row r="346" spans="5:8" x14ac:dyDescent="0.35">
      <c r="E346" t="s">
        <v>20</v>
      </c>
      <c r="F346">
        <v>192</v>
      </c>
      <c r="G346" t="s">
        <v>14</v>
      </c>
      <c r="H346">
        <v>13</v>
      </c>
    </row>
    <row r="347" spans="5:8" x14ac:dyDescent="0.35">
      <c r="E347" t="s">
        <v>20</v>
      </c>
      <c r="F347">
        <v>26</v>
      </c>
      <c r="G347" t="s">
        <v>14</v>
      </c>
      <c r="H347">
        <v>1</v>
      </c>
    </row>
    <row r="348" spans="5:8" x14ac:dyDescent="0.35">
      <c r="E348" t="s">
        <v>20</v>
      </c>
      <c r="F348">
        <v>723</v>
      </c>
      <c r="G348" t="s">
        <v>14</v>
      </c>
      <c r="H348">
        <v>21</v>
      </c>
    </row>
    <row r="349" spans="5:8" x14ac:dyDescent="0.35">
      <c r="E349" t="s">
        <v>20</v>
      </c>
      <c r="F349">
        <v>170</v>
      </c>
      <c r="G349" t="s">
        <v>14</v>
      </c>
      <c r="H349">
        <v>830</v>
      </c>
    </row>
    <row r="350" spans="5:8" x14ac:dyDescent="0.35">
      <c r="E350" t="s">
        <v>20</v>
      </c>
      <c r="F350">
        <v>238</v>
      </c>
      <c r="G350" t="s">
        <v>14</v>
      </c>
      <c r="H350">
        <v>130</v>
      </c>
    </row>
    <row r="351" spans="5:8" x14ac:dyDescent="0.35">
      <c r="E351" t="s">
        <v>20</v>
      </c>
      <c r="F351">
        <v>55</v>
      </c>
      <c r="G351" t="s">
        <v>14</v>
      </c>
      <c r="H351">
        <v>55</v>
      </c>
    </row>
    <row r="352" spans="5:8" x14ac:dyDescent="0.35">
      <c r="E352" t="s">
        <v>20</v>
      </c>
      <c r="F352">
        <v>128</v>
      </c>
      <c r="G352" t="s">
        <v>14</v>
      </c>
      <c r="H352">
        <v>114</v>
      </c>
    </row>
    <row r="353" spans="5:8" x14ac:dyDescent="0.35">
      <c r="E353" t="s">
        <v>20</v>
      </c>
      <c r="F353">
        <v>2144</v>
      </c>
      <c r="G353" t="s">
        <v>14</v>
      </c>
      <c r="H353">
        <v>594</v>
      </c>
    </row>
    <row r="354" spans="5:8" x14ac:dyDescent="0.35">
      <c r="E354" t="s">
        <v>20</v>
      </c>
      <c r="F354">
        <v>2693</v>
      </c>
      <c r="G354" t="s">
        <v>14</v>
      </c>
      <c r="H354">
        <v>24</v>
      </c>
    </row>
    <row r="355" spans="5:8" x14ac:dyDescent="0.35">
      <c r="E355" t="s">
        <v>20</v>
      </c>
      <c r="F355">
        <v>432</v>
      </c>
      <c r="G355" t="s">
        <v>14</v>
      </c>
      <c r="H355">
        <v>252</v>
      </c>
    </row>
    <row r="356" spans="5:8" x14ac:dyDescent="0.35">
      <c r="E356" t="s">
        <v>20</v>
      </c>
      <c r="F356">
        <v>189</v>
      </c>
      <c r="G356" t="s">
        <v>14</v>
      </c>
      <c r="H356">
        <v>67</v>
      </c>
    </row>
    <row r="357" spans="5:8" x14ac:dyDescent="0.35">
      <c r="E357" t="s">
        <v>20</v>
      </c>
      <c r="F357">
        <v>154</v>
      </c>
      <c r="G357" t="s">
        <v>14</v>
      </c>
      <c r="H357">
        <v>742</v>
      </c>
    </row>
    <row r="358" spans="5:8" x14ac:dyDescent="0.35">
      <c r="E358" t="s">
        <v>20</v>
      </c>
      <c r="F358">
        <v>96</v>
      </c>
      <c r="G358" t="s">
        <v>14</v>
      </c>
      <c r="H358">
        <v>75</v>
      </c>
    </row>
    <row r="359" spans="5:8" x14ac:dyDescent="0.35">
      <c r="E359" t="s">
        <v>20</v>
      </c>
      <c r="F359">
        <v>3063</v>
      </c>
      <c r="G359" t="s">
        <v>14</v>
      </c>
      <c r="H359">
        <v>4405</v>
      </c>
    </row>
    <row r="360" spans="5:8" x14ac:dyDescent="0.35">
      <c r="E360" t="s">
        <v>20</v>
      </c>
      <c r="F360">
        <v>2266</v>
      </c>
      <c r="G360" t="s">
        <v>14</v>
      </c>
      <c r="H360">
        <v>92</v>
      </c>
    </row>
    <row r="361" spans="5:8" x14ac:dyDescent="0.35">
      <c r="E361" t="s">
        <v>20</v>
      </c>
      <c r="F361">
        <v>194</v>
      </c>
      <c r="G361" t="s">
        <v>14</v>
      </c>
      <c r="H361">
        <v>64</v>
      </c>
    </row>
    <row r="362" spans="5:8" x14ac:dyDescent="0.35">
      <c r="E362" t="s">
        <v>20</v>
      </c>
      <c r="F362">
        <v>129</v>
      </c>
      <c r="G362" t="s">
        <v>14</v>
      </c>
      <c r="H362">
        <v>64</v>
      </c>
    </row>
    <row r="363" spans="5:8" x14ac:dyDescent="0.35">
      <c r="E363" t="s">
        <v>20</v>
      </c>
      <c r="F363">
        <v>375</v>
      </c>
      <c r="G363" t="s">
        <v>14</v>
      </c>
      <c r="H363">
        <v>842</v>
      </c>
    </row>
    <row r="364" spans="5:8" x14ac:dyDescent="0.35">
      <c r="E364" t="s">
        <v>20</v>
      </c>
      <c r="F364">
        <v>409</v>
      </c>
      <c r="G364" t="s">
        <v>14</v>
      </c>
      <c r="H364">
        <v>112</v>
      </c>
    </row>
    <row r="365" spans="5:8" x14ac:dyDescent="0.35">
      <c r="E365" t="s">
        <v>20</v>
      </c>
      <c r="F365">
        <v>234</v>
      </c>
      <c r="G365" t="s">
        <v>14</v>
      </c>
      <c r="H365">
        <v>374</v>
      </c>
    </row>
    <row r="366" spans="5:8" x14ac:dyDescent="0.35">
      <c r="E366" t="s">
        <v>20</v>
      </c>
      <c r="F366">
        <v>3016</v>
      </c>
    </row>
    <row r="367" spans="5:8" x14ac:dyDescent="0.35">
      <c r="E367" t="s">
        <v>20</v>
      </c>
      <c r="F367">
        <v>264</v>
      </c>
    </row>
    <row r="368" spans="5:8" x14ac:dyDescent="0.35">
      <c r="E368" t="s">
        <v>20</v>
      </c>
      <c r="F368">
        <v>272</v>
      </c>
    </row>
    <row r="369" spans="5:6" x14ac:dyDescent="0.35">
      <c r="E369" t="s">
        <v>20</v>
      </c>
      <c r="F369">
        <v>419</v>
      </c>
    </row>
    <row r="370" spans="5:6" x14ac:dyDescent="0.35">
      <c r="E370" t="s">
        <v>20</v>
      </c>
      <c r="F370">
        <v>1621</v>
      </c>
    </row>
    <row r="371" spans="5:6" x14ac:dyDescent="0.35">
      <c r="E371" t="s">
        <v>20</v>
      </c>
      <c r="F371">
        <v>1101</v>
      </c>
    </row>
    <row r="372" spans="5:6" x14ac:dyDescent="0.35">
      <c r="E372" t="s">
        <v>20</v>
      </c>
      <c r="F372">
        <v>1073</v>
      </c>
    </row>
    <row r="373" spans="5:6" x14ac:dyDescent="0.35">
      <c r="E373" t="s">
        <v>20</v>
      </c>
      <c r="F373">
        <v>331</v>
      </c>
    </row>
    <row r="374" spans="5:6" x14ac:dyDescent="0.35">
      <c r="E374" t="s">
        <v>20</v>
      </c>
      <c r="F374">
        <v>1170</v>
      </c>
    </row>
    <row r="375" spans="5:6" x14ac:dyDescent="0.35">
      <c r="E375" t="s">
        <v>20</v>
      </c>
      <c r="F375">
        <v>363</v>
      </c>
    </row>
    <row r="376" spans="5:6" x14ac:dyDescent="0.35">
      <c r="E376" t="s">
        <v>20</v>
      </c>
      <c r="F376">
        <v>103</v>
      </c>
    </row>
    <row r="377" spans="5:6" x14ac:dyDescent="0.35">
      <c r="E377" t="s">
        <v>20</v>
      </c>
      <c r="F377">
        <v>147</v>
      </c>
    </row>
    <row r="378" spans="5:6" x14ac:dyDescent="0.35">
      <c r="E378" t="s">
        <v>20</v>
      </c>
      <c r="F378">
        <v>110</v>
      </c>
    </row>
    <row r="379" spans="5:6" x14ac:dyDescent="0.35">
      <c r="E379" t="s">
        <v>20</v>
      </c>
      <c r="F379">
        <v>134</v>
      </c>
    </row>
    <row r="380" spans="5:6" x14ac:dyDescent="0.35">
      <c r="E380" t="s">
        <v>20</v>
      </c>
      <c r="F380">
        <v>269</v>
      </c>
    </row>
    <row r="381" spans="5:6" x14ac:dyDescent="0.35">
      <c r="E381" t="s">
        <v>20</v>
      </c>
      <c r="F381">
        <v>175</v>
      </c>
    </row>
    <row r="382" spans="5:6" x14ac:dyDescent="0.35">
      <c r="E382" t="s">
        <v>20</v>
      </c>
      <c r="F382">
        <v>69</v>
      </c>
    </row>
    <row r="383" spans="5:6" x14ac:dyDescent="0.35">
      <c r="E383" t="s">
        <v>20</v>
      </c>
      <c r="F383">
        <v>190</v>
      </c>
    </row>
    <row r="384" spans="5:6" x14ac:dyDescent="0.35">
      <c r="E384" t="s">
        <v>20</v>
      </c>
      <c r="F384">
        <v>237</v>
      </c>
    </row>
    <row r="385" spans="5:6" x14ac:dyDescent="0.35">
      <c r="E385" t="s">
        <v>20</v>
      </c>
      <c r="F385">
        <v>196</v>
      </c>
    </row>
    <row r="386" spans="5:6" x14ac:dyDescent="0.35">
      <c r="E386" t="s">
        <v>20</v>
      </c>
      <c r="F386">
        <v>7295</v>
      </c>
    </row>
    <row r="387" spans="5:6" x14ac:dyDescent="0.35">
      <c r="E387" t="s">
        <v>20</v>
      </c>
      <c r="F387">
        <v>2893</v>
      </c>
    </row>
    <row r="388" spans="5:6" x14ac:dyDescent="0.35">
      <c r="E388" t="s">
        <v>20</v>
      </c>
      <c r="F388">
        <v>820</v>
      </c>
    </row>
    <row r="389" spans="5:6" x14ac:dyDescent="0.35">
      <c r="E389" t="s">
        <v>20</v>
      </c>
      <c r="F389">
        <v>2038</v>
      </c>
    </row>
    <row r="390" spans="5:6" x14ac:dyDescent="0.35">
      <c r="E390" t="s">
        <v>20</v>
      </c>
      <c r="F390">
        <v>116</v>
      </c>
    </row>
    <row r="391" spans="5:6" x14ac:dyDescent="0.35">
      <c r="E391" t="s">
        <v>20</v>
      </c>
      <c r="F391">
        <v>1345</v>
      </c>
    </row>
    <row r="392" spans="5:6" x14ac:dyDescent="0.35">
      <c r="E392" t="s">
        <v>20</v>
      </c>
      <c r="F392">
        <v>168</v>
      </c>
    </row>
    <row r="393" spans="5:6" x14ac:dyDescent="0.35">
      <c r="E393" t="s">
        <v>20</v>
      </c>
      <c r="F393">
        <v>137</v>
      </c>
    </row>
    <row r="394" spans="5:6" x14ac:dyDescent="0.35">
      <c r="E394" t="s">
        <v>20</v>
      </c>
      <c r="F394">
        <v>186</v>
      </c>
    </row>
    <row r="395" spans="5:6" x14ac:dyDescent="0.35">
      <c r="E395" t="s">
        <v>20</v>
      </c>
      <c r="F395">
        <v>125</v>
      </c>
    </row>
    <row r="396" spans="5:6" x14ac:dyDescent="0.35">
      <c r="E396" t="s">
        <v>20</v>
      </c>
      <c r="F396">
        <v>202</v>
      </c>
    </row>
    <row r="397" spans="5:6" x14ac:dyDescent="0.35">
      <c r="E397" t="s">
        <v>20</v>
      </c>
      <c r="F397">
        <v>103</v>
      </c>
    </row>
    <row r="398" spans="5:6" x14ac:dyDescent="0.35">
      <c r="E398" t="s">
        <v>20</v>
      </c>
      <c r="F398">
        <v>1785</v>
      </c>
    </row>
    <row r="399" spans="5:6" x14ac:dyDescent="0.35">
      <c r="E399" t="s">
        <v>20</v>
      </c>
      <c r="F399">
        <v>157</v>
      </c>
    </row>
    <row r="400" spans="5:6" x14ac:dyDescent="0.35">
      <c r="E400" t="s">
        <v>20</v>
      </c>
      <c r="F400">
        <v>555</v>
      </c>
    </row>
    <row r="401" spans="5:6" x14ac:dyDescent="0.35">
      <c r="E401" t="s">
        <v>20</v>
      </c>
      <c r="F401">
        <v>297</v>
      </c>
    </row>
    <row r="402" spans="5:6" x14ac:dyDescent="0.35">
      <c r="E402" t="s">
        <v>20</v>
      </c>
      <c r="F402">
        <v>123</v>
      </c>
    </row>
    <row r="403" spans="5:6" x14ac:dyDescent="0.35">
      <c r="E403" t="s">
        <v>20</v>
      </c>
      <c r="F403">
        <v>3036</v>
      </c>
    </row>
    <row r="404" spans="5:6" x14ac:dyDescent="0.35">
      <c r="E404" t="s">
        <v>20</v>
      </c>
      <c r="F404">
        <v>144</v>
      </c>
    </row>
    <row r="405" spans="5:6" x14ac:dyDescent="0.35">
      <c r="E405" t="s">
        <v>20</v>
      </c>
      <c r="F405">
        <v>121</v>
      </c>
    </row>
    <row r="406" spans="5:6" x14ac:dyDescent="0.35">
      <c r="E406" t="s">
        <v>20</v>
      </c>
      <c r="F406">
        <v>181</v>
      </c>
    </row>
    <row r="407" spans="5:6" x14ac:dyDescent="0.35">
      <c r="E407" t="s">
        <v>20</v>
      </c>
      <c r="F407">
        <v>122</v>
      </c>
    </row>
    <row r="408" spans="5:6" x14ac:dyDescent="0.35">
      <c r="E408" t="s">
        <v>20</v>
      </c>
      <c r="F408">
        <v>1071</v>
      </c>
    </row>
    <row r="409" spans="5:6" x14ac:dyDescent="0.35">
      <c r="E409" t="s">
        <v>20</v>
      </c>
      <c r="F409">
        <v>980</v>
      </c>
    </row>
    <row r="410" spans="5:6" x14ac:dyDescent="0.35">
      <c r="E410" t="s">
        <v>20</v>
      </c>
      <c r="F410">
        <v>536</v>
      </c>
    </row>
    <row r="411" spans="5:6" x14ac:dyDescent="0.35">
      <c r="E411" t="s">
        <v>20</v>
      </c>
      <c r="F411">
        <v>1991</v>
      </c>
    </row>
    <row r="412" spans="5:6" x14ac:dyDescent="0.35">
      <c r="E412" t="s">
        <v>20</v>
      </c>
      <c r="F412">
        <v>180</v>
      </c>
    </row>
    <row r="413" spans="5:6" x14ac:dyDescent="0.35">
      <c r="E413" t="s">
        <v>20</v>
      </c>
      <c r="F413">
        <v>130</v>
      </c>
    </row>
    <row r="414" spans="5:6" x14ac:dyDescent="0.35">
      <c r="E414" t="s">
        <v>20</v>
      </c>
      <c r="F414">
        <v>122</v>
      </c>
    </row>
    <row r="415" spans="5:6" x14ac:dyDescent="0.35">
      <c r="E415" t="s">
        <v>20</v>
      </c>
      <c r="F415">
        <v>140</v>
      </c>
    </row>
    <row r="416" spans="5:6" x14ac:dyDescent="0.35">
      <c r="E416" t="s">
        <v>20</v>
      </c>
      <c r="F416">
        <v>3388</v>
      </c>
    </row>
    <row r="417" spans="5:6" x14ac:dyDescent="0.35">
      <c r="E417" t="s">
        <v>20</v>
      </c>
      <c r="F417">
        <v>280</v>
      </c>
    </row>
    <row r="418" spans="5:6" x14ac:dyDescent="0.35">
      <c r="E418" t="s">
        <v>20</v>
      </c>
      <c r="F418">
        <v>366</v>
      </c>
    </row>
    <row r="419" spans="5:6" x14ac:dyDescent="0.35">
      <c r="E419" t="s">
        <v>20</v>
      </c>
      <c r="F419">
        <v>270</v>
      </c>
    </row>
    <row r="420" spans="5:6" x14ac:dyDescent="0.35">
      <c r="E420" t="s">
        <v>20</v>
      </c>
      <c r="F420">
        <v>137</v>
      </c>
    </row>
    <row r="421" spans="5:6" x14ac:dyDescent="0.35">
      <c r="E421" t="s">
        <v>20</v>
      </c>
      <c r="F421">
        <v>3205</v>
      </c>
    </row>
    <row r="422" spans="5:6" x14ac:dyDescent="0.35">
      <c r="E422" t="s">
        <v>20</v>
      </c>
      <c r="F422">
        <v>288</v>
      </c>
    </row>
    <row r="423" spans="5:6" x14ac:dyDescent="0.35">
      <c r="E423" t="s">
        <v>20</v>
      </c>
      <c r="F423">
        <v>148</v>
      </c>
    </row>
    <row r="424" spans="5:6" x14ac:dyDescent="0.35">
      <c r="E424" t="s">
        <v>20</v>
      </c>
      <c r="F424">
        <v>114</v>
      </c>
    </row>
    <row r="425" spans="5:6" x14ac:dyDescent="0.35">
      <c r="E425" t="s">
        <v>20</v>
      </c>
      <c r="F425">
        <v>1518</v>
      </c>
    </row>
    <row r="426" spans="5:6" x14ac:dyDescent="0.35">
      <c r="E426" t="s">
        <v>20</v>
      </c>
      <c r="F426">
        <v>166</v>
      </c>
    </row>
    <row r="427" spans="5:6" x14ac:dyDescent="0.35">
      <c r="E427" t="s">
        <v>20</v>
      </c>
      <c r="F427">
        <v>100</v>
      </c>
    </row>
    <row r="428" spans="5:6" x14ac:dyDescent="0.35">
      <c r="E428" t="s">
        <v>20</v>
      </c>
      <c r="F428">
        <v>235</v>
      </c>
    </row>
    <row r="429" spans="5:6" x14ac:dyDescent="0.35">
      <c r="E429" t="s">
        <v>20</v>
      </c>
      <c r="F429">
        <v>148</v>
      </c>
    </row>
    <row r="430" spans="5:6" x14ac:dyDescent="0.35">
      <c r="E430" t="s">
        <v>20</v>
      </c>
      <c r="F430">
        <v>198</v>
      </c>
    </row>
    <row r="431" spans="5:6" x14ac:dyDescent="0.35">
      <c r="E431" t="s">
        <v>20</v>
      </c>
      <c r="F431">
        <v>150</v>
      </c>
    </row>
    <row r="432" spans="5:6" x14ac:dyDescent="0.35">
      <c r="E432" t="s">
        <v>20</v>
      </c>
      <c r="F432">
        <v>216</v>
      </c>
    </row>
    <row r="433" spans="5:6" x14ac:dyDescent="0.35">
      <c r="E433" t="s">
        <v>20</v>
      </c>
      <c r="F433">
        <v>5139</v>
      </c>
    </row>
    <row r="434" spans="5:6" x14ac:dyDescent="0.35">
      <c r="E434" t="s">
        <v>20</v>
      </c>
      <c r="F434">
        <v>2353</v>
      </c>
    </row>
    <row r="435" spans="5:6" x14ac:dyDescent="0.35">
      <c r="E435" t="s">
        <v>20</v>
      </c>
      <c r="F435">
        <v>78</v>
      </c>
    </row>
    <row r="436" spans="5:6" x14ac:dyDescent="0.35">
      <c r="E436" t="s">
        <v>20</v>
      </c>
      <c r="F436">
        <v>174</v>
      </c>
    </row>
    <row r="437" spans="5:6" x14ac:dyDescent="0.35">
      <c r="E437" t="s">
        <v>20</v>
      </c>
      <c r="F437">
        <v>164</v>
      </c>
    </row>
    <row r="438" spans="5:6" x14ac:dyDescent="0.35">
      <c r="E438" t="s">
        <v>20</v>
      </c>
      <c r="F438">
        <v>161</v>
      </c>
    </row>
    <row r="439" spans="5:6" x14ac:dyDescent="0.35">
      <c r="E439" t="s">
        <v>20</v>
      </c>
      <c r="F439">
        <v>138</v>
      </c>
    </row>
    <row r="440" spans="5:6" x14ac:dyDescent="0.35">
      <c r="E440" t="s">
        <v>20</v>
      </c>
      <c r="F440">
        <v>3308</v>
      </c>
    </row>
    <row r="441" spans="5:6" x14ac:dyDescent="0.35">
      <c r="E441" t="s">
        <v>20</v>
      </c>
      <c r="F441">
        <v>127</v>
      </c>
    </row>
    <row r="442" spans="5:6" x14ac:dyDescent="0.35">
      <c r="E442" t="s">
        <v>20</v>
      </c>
      <c r="F442">
        <v>207</v>
      </c>
    </row>
    <row r="443" spans="5:6" x14ac:dyDescent="0.35">
      <c r="E443" t="s">
        <v>20</v>
      </c>
      <c r="F443">
        <v>181</v>
      </c>
    </row>
    <row r="444" spans="5:6" x14ac:dyDescent="0.35">
      <c r="E444" t="s">
        <v>20</v>
      </c>
      <c r="F444">
        <v>110</v>
      </c>
    </row>
    <row r="445" spans="5:6" x14ac:dyDescent="0.35">
      <c r="E445" t="s">
        <v>20</v>
      </c>
      <c r="F445">
        <v>185</v>
      </c>
    </row>
    <row r="446" spans="5:6" x14ac:dyDescent="0.35">
      <c r="E446" t="s">
        <v>20</v>
      </c>
      <c r="F446">
        <v>121</v>
      </c>
    </row>
    <row r="447" spans="5:6" x14ac:dyDescent="0.35">
      <c r="E447" t="s">
        <v>20</v>
      </c>
      <c r="F447">
        <v>106</v>
      </c>
    </row>
    <row r="448" spans="5:6" x14ac:dyDescent="0.35">
      <c r="E448" t="s">
        <v>20</v>
      </c>
      <c r="F448">
        <v>142</v>
      </c>
    </row>
    <row r="449" spans="5:6" x14ac:dyDescent="0.35">
      <c r="E449" t="s">
        <v>20</v>
      </c>
      <c r="F449">
        <v>233</v>
      </c>
    </row>
    <row r="450" spans="5:6" x14ac:dyDescent="0.35">
      <c r="E450" t="s">
        <v>20</v>
      </c>
      <c r="F450">
        <v>218</v>
      </c>
    </row>
    <row r="451" spans="5:6" x14ac:dyDescent="0.35">
      <c r="E451" t="s">
        <v>20</v>
      </c>
      <c r="F451">
        <v>76</v>
      </c>
    </row>
    <row r="452" spans="5:6" x14ac:dyDescent="0.35">
      <c r="E452" t="s">
        <v>20</v>
      </c>
      <c r="F452">
        <v>43</v>
      </c>
    </row>
    <row r="453" spans="5:6" x14ac:dyDescent="0.35">
      <c r="E453" t="s">
        <v>20</v>
      </c>
      <c r="F453">
        <v>221</v>
      </c>
    </row>
    <row r="454" spans="5:6" x14ac:dyDescent="0.35">
      <c r="E454" t="s">
        <v>20</v>
      </c>
      <c r="F454">
        <v>2805</v>
      </c>
    </row>
    <row r="455" spans="5:6" x14ac:dyDescent="0.35">
      <c r="E455" t="s">
        <v>20</v>
      </c>
      <c r="F455">
        <v>68</v>
      </c>
    </row>
    <row r="456" spans="5:6" x14ac:dyDescent="0.35">
      <c r="E456" t="s">
        <v>20</v>
      </c>
      <c r="F456">
        <v>183</v>
      </c>
    </row>
    <row r="457" spans="5:6" x14ac:dyDescent="0.35">
      <c r="E457" t="s">
        <v>20</v>
      </c>
      <c r="F457">
        <v>133</v>
      </c>
    </row>
    <row r="458" spans="5:6" x14ac:dyDescent="0.35">
      <c r="E458" t="s">
        <v>20</v>
      </c>
      <c r="F458">
        <v>2489</v>
      </c>
    </row>
    <row r="459" spans="5:6" x14ac:dyDescent="0.35">
      <c r="E459" t="s">
        <v>20</v>
      </c>
      <c r="F459">
        <v>69</v>
      </c>
    </row>
    <row r="460" spans="5:6" x14ac:dyDescent="0.35">
      <c r="E460" t="s">
        <v>20</v>
      </c>
      <c r="F460">
        <v>279</v>
      </c>
    </row>
    <row r="461" spans="5:6" x14ac:dyDescent="0.35">
      <c r="E461" t="s">
        <v>20</v>
      </c>
      <c r="F461">
        <v>210</v>
      </c>
    </row>
    <row r="462" spans="5:6" x14ac:dyDescent="0.35">
      <c r="E462" t="s">
        <v>20</v>
      </c>
      <c r="F462">
        <v>2100</v>
      </c>
    </row>
    <row r="463" spans="5:6" x14ac:dyDescent="0.35">
      <c r="E463" t="s">
        <v>20</v>
      </c>
      <c r="F463">
        <v>252</v>
      </c>
    </row>
    <row r="464" spans="5:6" x14ac:dyDescent="0.35">
      <c r="E464" t="s">
        <v>20</v>
      </c>
      <c r="F464">
        <v>1280</v>
      </c>
    </row>
    <row r="465" spans="5:6" x14ac:dyDescent="0.35">
      <c r="E465" t="s">
        <v>20</v>
      </c>
      <c r="F465">
        <v>157</v>
      </c>
    </row>
    <row r="466" spans="5:6" x14ac:dyDescent="0.35">
      <c r="E466" t="s">
        <v>20</v>
      </c>
      <c r="F466">
        <v>194</v>
      </c>
    </row>
    <row r="467" spans="5:6" x14ac:dyDescent="0.35">
      <c r="E467" t="s">
        <v>20</v>
      </c>
      <c r="F467">
        <v>82</v>
      </c>
    </row>
    <row r="468" spans="5:6" x14ac:dyDescent="0.35">
      <c r="E468" t="s">
        <v>20</v>
      </c>
      <c r="F468">
        <v>4233</v>
      </c>
    </row>
    <row r="469" spans="5:6" x14ac:dyDescent="0.35">
      <c r="E469" t="s">
        <v>20</v>
      </c>
      <c r="F469">
        <v>1297</v>
      </c>
    </row>
    <row r="470" spans="5:6" x14ac:dyDescent="0.35">
      <c r="E470" t="s">
        <v>20</v>
      </c>
      <c r="F470">
        <v>165</v>
      </c>
    </row>
    <row r="471" spans="5:6" x14ac:dyDescent="0.35">
      <c r="E471" t="s">
        <v>20</v>
      </c>
      <c r="F471">
        <v>119</v>
      </c>
    </row>
    <row r="472" spans="5:6" x14ac:dyDescent="0.35">
      <c r="E472" t="s">
        <v>20</v>
      </c>
      <c r="F472">
        <v>1797</v>
      </c>
    </row>
    <row r="473" spans="5:6" x14ac:dyDescent="0.35">
      <c r="E473" t="s">
        <v>20</v>
      </c>
      <c r="F473">
        <v>261</v>
      </c>
    </row>
    <row r="474" spans="5:6" x14ac:dyDescent="0.35">
      <c r="E474" t="s">
        <v>20</v>
      </c>
      <c r="F474">
        <v>157</v>
      </c>
    </row>
    <row r="475" spans="5:6" x14ac:dyDescent="0.35">
      <c r="E475" t="s">
        <v>20</v>
      </c>
      <c r="F475">
        <v>3533</v>
      </c>
    </row>
    <row r="476" spans="5:6" x14ac:dyDescent="0.35">
      <c r="E476" t="s">
        <v>20</v>
      </c>
      <c r="F476">
        <v>155</v>
      </c>
    </row>
    <row r="477" spans="5:6" x14ac:dyDescent="0.35">
      <c r="E477" t="s">
        <v>20</v>
      </c>
      <c r="F477">
        <v>132</v>
      </c>
    </row>
    <row r="478" spans="5:6" x14ac:dyDescent="0.35">
      <c r="E478" t="s">
        <v>20</v>
      </c>
      <c r="F478">
        <v>1354</v>
      </c>
    </row>
    <row r="479" spans="5:6" x14ac:dyDescent="0.35">
      <c r="E479" t="s">
        <v>20</v>
      </c>
      <c r="F479">
        <v>48</v>
      </c>
    </row>
    <row r="480" spans="5:6" x14ac:dyDescent="0.35">
      <c r="E480" t="s">
        <v>20</v>
      </c>
      <c r="F480">
        <v>110</v>
      </c>
    </row>
    <row r="481" spans="5:6" x14ac:dyDescent="0.35">
      <c r="E481" t="s">
        <v>20</v>
      </c>
      <c r="F481">
        <v>172</v>
      </c>
    </row>
    <row r="482" spans="5:6" x14ac:dyDescent="0.35">
      <c r="E482" t="s">
        <v>20</v>
      </c>
      <c r="F482">
        <v>307</v>
      </c>
    </row>
    <row r="483" spans="5:6" x14ac:dyDescent="0.35">
      <c r="E483" t="s">
        <v>20</v>
      </c>
      <c r="F483">
        <v>160</v>
      </c>
    </row>
    <row r="484" spans="5:6" x14ac:dyDescent="0.35">
      <c r="E484" t="s">
        <v>20</v>
      </c>
      <c r="F484">
        <v>1467</v>
      </c>
    </row>
    <row r="485" spans="5:6" x14ac:dyDescent="0.35">
      <c r="E485" t="s">
        <v>20</v>
      </c>
      <c r="F485">
        <v>2662</v>
      </c>
    </row>
    <row r="486" spans="5:6" x14ac:dyDescent="0.35">
      <c r="E486" t="s">
        <v>20</v>
      </c>
      <c r="F486">
        <v>452</v>
      </c>
    </row>
    <row r="487" spans="5:6" x14ac:dyDescent="0.35">
      <c r="E487" t="s">
        <v>20</v>
      </c>
      <c r="F487">
        <v>158</v>
      </c>
    </row>
    <row r="488" spans="5:6" x14ac:dyDescent="0.35">
      <c r="E488" t="s">
        <v>20</v>
      </c>
      <c r="F488">
        <v>225</v>
      </c>
    </row>
    <row r="489" spans="5:6" x14ac:dyDescent="0.35">
      <c r="E489" t="s">
        <v>20</v>
      </c>
      <c r="F489">
        <v>65</v>
      </c>
    </row>
    <row r="490" spans="5:6" x14ac:dyDescent="0.35">
      <c r="E490" t="s">
        <v>20</v>
      </c>
      <c r="F490">
        <v>163</v>
      </c>
    </row>
    <row r="491" spans="5:6" x14ac:dyDescent="0.35">
      <c r="E491" t="s">
        <v>20</v>
      </c>
      <c r="F491">
        <v>85</v>
      </c>
    </row>
    <row r="492" spans="5:6" x14ac:dyDescent="0.35">
      <c r="E492" t="s">
        <v>20</v>
      </c>
      <c r="F492">
        <v>217</v>
      </c>
    </row>
    <row r="493" spans="5:6" x14ac:dyDescent="0.35">
      <c r="E493" t="s">
        <v>20</v>
      </c>
      <c r="F493">
        <v>150</v>
      </c>
    </row>
    <row r="494" spans="5:6" x14ac:dyDescent="0.35">
      <c r="E494" t="s">
        <v>20</v>
      </c>
      <c r="F494">
        <v>3272</v>
      </c>
    </row>
    <row r="495" spans="5:6" x14ac:dyDescent="0.35">
      <c r="E495" t="s">
        <v>20</v>
      </c>
      <c r="F495">
        <v>300</v>
      </c>
    </row>
    <row r="496" spans="5:6" x14ac:dyDescent="0.35">
      <c r="E496" t="s">
        <v>20</v>
      </c>
      <c r="F496">
        <v>126</v>
      </c>
    </row>
    <row r="497" spans="5:6" x14ac:dyDescent="0.35">
      <c r="E497" t="s">
        <v>20</v>
      </c>
      <c r="F497">
        <v>2320</v>
      </c>
    </row>
    <row r="498" spans="5:6" x14ac:dyDescent="0.35">
      <c r="E498" t="s">
        <v>20</v>
      </c>
      <c r="F498">
        <v>81</v>
      </c>
    </row>
    <row r="499" spans="5:6" x14ac:dyDescent="0.35">
      <c r="E499" t="s">
        <v>20</v>
      </c>
      <c r="F499">
        <v>1887</v>
      </c>
    </row>
    <row r="500" spans="5:6" x14ac:dyDescent="0.35">
      <c r="E500" t="s">
        <v>20</v>
      </c>
      <c r="F500">
        <v>4358</v>
      </c>
    </row>
    <row r="501" spans="5:6" x14ac:dyDescent="0.35">
      <c r="E501" t="s">
        <v>20</v>
      </c>
      <c r="F501">
        <v>53</v>
      </c>
    </row>
    <row r="502" spans="5:6" x14ac:dyDescent="0.35">
      <c r="E502" t="s">
        <v>20</v>
      </c>
      <c r="F502">
        <v>2414</v>
      </c>
    </row>
    <row r="503" spans="5:6" x14ac:dyDescent="0.35">
      <c r="E503" t="s">
        <v>20</v>
      </c>
      <c r="F503">
        <v>80</v>
      </c>
    </row>
    <row r="504" spans="5:6" x14ac:dyDescent="0.35">
      <c r="E504" t="s">
        <v>20</v>
      </c>
      <c r="F504">
        <v>193</v>
      </c>
    </row>
    <row r="505" spans="5:6" x14ac:dyDescent="0.35">
      <c r="E505" t="s">
        <v>20</v>
      </c>
      <c r="F505">
        <v>52</v>
      </c>
    </row>
    <row r="506" spans="5:6" x14ac:dyDescent="0.35">
      <c r="E506" t="s">
        <v>20</v>
      </c>
      <c r="F506">
        <v>290</v>
      </c>
    </row>
    <row r="507" spans="5:6" x14ac:dyDescent="0.35">
      <c r="E507" t="s">
        <v>20</v>
      </c>
      <c r="F507">
        <v>122</v>
      </c>
    </row>
    <row r="508" spans="5:6" x14ac:dyDescent="0.35">
      <c r="E508" t="s">
        <v>20</v>
      </c>
      <c r="F508">
        <v>1470</v>
      </c>
    </row>
    <row r="509" spans="5:6" x14ac:dyDescent="0.35">
      <c r="E509" t="s">
        <v>20</v>
      </c>
      <c r="F509">
        <v>165</v>
      </c>
    </row>
    <row r="510" spans="5:6" x14ac:dyDescent="0.35">
      <c r="E510" t="s">
        <v>20</v>
      </c>
      <c r="F510">
        <v>182</v>
      </c>
    </row>
    <row r="511" spans="5:6" x14ac:dyDescent="0.35">
      <c r="E511" t="s">
        <v>20</v>
      </c>
      <c r="F511">
        <v>199</v>
      </c>
    </row>
    <row r="512" spans="5:6" x14ac:dyDescent="0.35">
      <c r="E512" t="s">
        <v>20</v>
      </c>
      <c r="F512">
        <v>56</v>
      </c>
    </row>
    <row r="513" spans="5:6" x14ac:dyDescent="0.35">
      <c r="E513" t="s">
        <v>20</v>
      </c>
      <c r="F513">
        <v>1460</v>
      </c>
    </row>
    <row r="514" spans="5:6" x14ac:dyDescent="0.35">
      <c r="E514" t="s">
        <v>20</v>
      </c>
      <c r="F514">
        <v>123</v>
      </c>
    </row>
    <row r="515" spans="5:6" x14ac:dyDescent="0.35">
      <c r="E515" t="s">
        <v>20</v>
      </c>
      <c r="F515">
        <v>159</v>
      </c>
    </row>
    <row r="516" spans="5:6" x14ac:dyDescent="0.35">
      <c r="E516" t="s">
        <v>20</v>
      </c>
      <c r="F516">
        <v>110</v>
      </c>
    </row>
    <row r="517" spans="5:6" x14ac:dyDescent="0.35">
      <c r="E517" t="s">
        <v>20</v>
      </c>
      <c r="F517">
        <v>236</v>
      </c>
    </row>
    <row r="518" spans="5:6" x14ac:dyDescent="0.35">
      <c r="E518" t="s">
        <v>20</v>
      </c>
      <c r="F518">
        <v>191</v>
      </c>
    </row>
    <row r="519" spans="5:6" x14ac:dyDescent="0.35">
      <c r="E519" t="s">
        <v>20</v>
      </c>
      <c r="F519">
        <v>3934</v>
      </c>
    </row>
    <row r="520" spans="5:6" x14ac:dyDescent="0.35">
      <c r="E520" t="s">
        <v>20</v>
      </c>
      <c r="F520">
        <v>80</v>
      </c>
    </row>
    <row r="521" spans="5:6" x14ac:dyDescent="0.35">
      <c r="E521" t="s">
        <v>20</v>
      </c>
      <c r="F521">
        <v>462</v>
      </c>
    </row>
    <row r="522" spans="5:6" x14ac:dyDescent="0.35">
      <c r="E522" t="s">
        <v>20</v>
      </c>
      <c r="F522">
        <v>179</v>
      </c>
    </row>
    <row r="523" spans="5:6" x14ac:dyDescent="0.35">
      <c r="E523" t="s">
        <v>20</v>
      </c>
      <c r="F523">
        <v>1866</v>
      </c>
    </row>
    <row r="524" spans="5:6" x14ac:dyDescent="0.35">
      <c r="E524" t="s">
        <v>20</v>
      </c>
      <c r="F524">
        <v>156</v>
      </c>
    </row>
    <row r="525" spans="5:6" x14ac:dyDescent="0.35">
      <c r="E525" t="s">
        <v>20</v>
      </c>
      <c r="F525">
        <v>255</v>
      </c>
    </row>
    <row r="526" spans="5:6" x14ac:dyDescent="0.35">
      <c r="E526" t="s">
        <v>20</v>
      </c>
      <c r="F526">
        <v>2261</v>
      </c>
    </row>
    <row r="527" spans="5:6" x14ac:dyDescent="0.35">
      <c r="E527" t="s">
        <v>20</v>
      </c>
      <c r="F527">
        <v>40</v>
      </c>
    </row>
    <row r="528" spans="5:6" x14ac:dyDescent="0.35">
      <c r="E528" t="s">
        <v>20</v>
      </c>
      <c r="F528">
        <v>2289</v>
      </c>
    </row>
    <row r="529" spans="5:6" x14ac:dyDescent="0.35">
      <c r="E529" t="s">
        <v>20</v>
      </c>
      <c r="F529">
        <v>65</v>
      </c>
    </row>
    <row r="530" spans="5:6" x14ac:dyDescent="0.35">
      <c r="E530" t="s">
        <v>20</v>
      </c>
      <c r="F530">
        <v>3777</v>
      </c>
    </row>
    <row r="531" spans="5:6" x14ac:dyDescent="0.35">
      <c r="E531" t="s">
        <v>20</v>
      </c>
      <c r="F531">
        <v>184</v>
      </c>
    </row>
    <row r="532" spans="5:6" x14ac:dyDescent="0.35">
      <c r="E532" t="s">
        <v>20</v>
      </c>
      <c r="F532">
        <v>85</v>
      </c>
    </row>
    <row r="533" spans="5:6" x14ac:dyDescent="0.35">
      <c r="E533" t="s">
        <v>20</v>
      </c>
      <c r="F533">
        <v>144</v>
      </c>
    </row>
    <row r="534" spans="5:6" x14ac:dyDescent="0.35">
      <c r="E534" t="s">
        <v>20</v>
      </c>
      <c r="F534">
        <v>1902</v>
      </c>
    </row>
    <row r="535" spans="5:6" x14ac:dyDescent="0.35">
      <c r="E535" t="s">
        <v>20</v>
      </c>
      <c r="F535">
        <v>105</v>
      </c>
    </row>
    <row r="536" spans="5:6" x14ac:dyDescent="0.35">
      <c r="E536" t="s">
        <v>20</v>
      </c>
      <c r="F536">
        <v>132</v>
      </c>
    </row>
    <row r="537" spans="5:6" x14ac:dyDescent="0.35">
      <c r="E537" t="s">
        <v>20</v>
      </c>
      <c r="F537">
        <v>96</v>
      </c>
    </row>
    <row r="538" spans="5:6" x14ac:dyDescent="0.35">
      <c r="E538" t="s">
        <v>20</v>
      </c>
      <c r="F538">
        <v>114</v>
      </c>
    </row>
    <row r="539" spans="5:6" x14ac:dyDescent="0.35">
      <c r="E539" t="s">
        <v>20</v>
      </c>
      <c r="F539">
        <v>203</v>
      </c>
    </row>
    <row r="540" spans="5:6" x14ac:dyDescent="0.35">
      <c r="E540" t="s">
        <v>20</v>
      </c>
      <c r="F540">
        <v>1559</v>
      </c>
    </row>
    <row r="541" spans="5:6" x14ac:dyDescent="0.35">
      <c r="E541" t="s">
        <v>20</v>
      </c>
      <c r="F541">
        <v>1548</v>
      </c>
    </row>
    <row r="542" spans="5:6" x14ac:dyDescent="0.35">
      <c r="E542" t="s">
        <v>20</v>
      </c>
      <c r="F542">
        <v>80</v>
      </c>
    </row>
    <row r="543" spans="5:6" x14ac:dyDescent="0.35">
      <c r="E543" t="s">
        <v>20</v>
      </c>
      <c r="F543">
        <v>131</v>
      </c>
    </row>
    <row r="544" spans="5:6" x14ac:dyDescent="0.35">
      <c r="E544" t="s">
        <v>20</v>
      </c>
      <c r="F544">
        <v>112</v>
      </c>
    </row>
    <row r="545" spans="5:6" x14ac:dyDescent="0.35">
      <c r="E545" t="s">
        <v>20</v>
      </c>
      <c r="F545">
        <v>155</v>
      </c>
    </row>
    <row r="546" spans="5:6" x14ac:dyDescent="0.35">
      <c r="E546" t="s">
        <v>20</v>
      </c>
      <c r="F546">
        <v>266</v>
      </c>
    </row>
    <row r="547" spans="5:6" x14ac:dyDescent="0.35">
      <c r="E547" t="s">
        <v>20</v>
      </c>
      <c r="F547">
        <v>155</v>
      </c>
    </row>
    <row r="548" spans="5:6" x14ac:dyDescent="0.35">
      <c r="E548" t="s">
        <v>20</v>
      </c>
      <c r="F548">
        <v>207</v>
      </c>
    </row>
    <row r="549" spans="5:6" x14ac:dyDescent="0.35">
      <c r="E549" t="s">
        <v>20</v>
      </c>
      <c r="F549">
        <v>245</v>
      </c>
    </row>
    <row r="550" spans="5:6" x14ac:dyDescent="0.35">
      <c r="E550" t="s">
        <v>20</v>
      </c>
      <c r="F550">
        <v>1573</v>
      </c>
    </row>
    <row r="551" spans="5:6" x14ac:dyDescent="0.35">
      <c r="E551" t="s">
        <v>20</v>
      </c>
      <c r="F551">
        <v>114</v>
      </c>
    </row>
    <row r="552" spans="5:6" x14ac:dyDescent="0.35">
      <c r="E552" t="s">
        <v>20</v>
      </c>
      <c r="F552">
        <v>93</v>
      </c>
    </row>
    <row r="553" spans="5:6" x14ac:dyDescent="0.35">
      <c r="E553" t="s">
        <v>20</v>
      </c>
      <c r="F553">
        <v>1681</v>
      </c>
    </row>
    <row r="554" spans="5:6" x14ac:dyDescent="0.35">
      <c r="E554" t="s">
        <v>20</v>
      </c>
      <c r="F554">
        <v>32</v>
      </c>
    </row>
    <row r="555" spans="5:6" x14ac:dyDescent="0.35">
      <c r="E555" t="s">
        <v>20</v>
      </c>
      <c r="F555">
        <v>135</v>
      </c>
    </row>
    <row r="556" spans="5:6" x14ac:dyDescent="0.35">
      <c r="E556" t="s">
        <v>20</v>
      </c>
      <c r="F556">
        <v>140</v>
      </c>
    </row>
    <row r="557" spans="5:6" x14ac:dyDescent="0.35">
      <c r="E557" t="s">
        <v>20</v>
      </c>
      <c r="F557">
        <v>92</v>
      </c>
    </row>
    <row r="558" spans="5:6" x14ac:dyDescent="0.35">
      <c r="E558" t="s">
        <v>20</v>
      </c>
      <c r="F558">
        <v>1015</v>
      </c>
    </row>
    <row r="559" spans="5:6" x14ac:dyDescent="0.35">
      <c r="E559" t="s">
        <v>20</v>
      </c>
      <c r="F559">
        <v>323</v>
      </c>
    </row>
    <row r="560" spans="5:6" x14ac:dyDescent="0.35">
      <c r="E560" t="s">
        <v>20</v>
      </c>
      <c r="F560">
        <v>2326</v>
      </c>
    </row>
    <row r="561" spans="5:6" x14ac:dyDescent="0.35">
      <c r="E561" t="s">
        <v>20</v>
      </c>
      <c r="F561">
        <v>381</v>
      </c>
    </row>
    <row r="562" spans="5:6" x14ac:dyDescent="0.35">
      <c r="E562" t="s">
        <v>20</v>
      </c>
      <c r="F562">
        <v>480</v>
      </c>
    </row>
    <row r="563" spans="5:6" x14ac:dyDescent="0.35">
      <c r="E563" t="s">
        <v>20</v>
      </c>
      <c r="F563">
        <v>226</v>
      </c>
    </row>
    <row r="564" spans="5:6" x14ac:dyDescent="0.35">
      <c r="E564" t="s">
        <v>20</v>
      </c>
      <c r="F564">
        <v>241</v>
      </c>
    </row>
    <row r="565" spans="5:6" x14ac:dyDescent="0.35">
      <c r="E565" t="s">
        <v>20</v>
      </c>
      <c r="F565">
        <v>132</v>
      </c>
    </row>
    <row r="566" spans="5:6" x14ac:dyDescent="0.35">
      <c r="E566" t="s">
        <v>20</v>
      </c>
      <c r="F566">
        <v>2043</v>
      </c>
    </row>
  </sheetData>
  <conditionalFormatting sqref="E2:E566">
    <cfRule type="containsText" dxfId="9" priority="6" operator="containsText" text="live">
      <formula>NOT(ISERROR(SEARCH("live",E2)))</formula>
    </cfRule>
    <cfRule type="containsText" dxfId="8" priority="7" operator="containsText" text="canceled">
      <formula>NOT(ISERROR(SEARCH("canceled",E2)))</formula>
    </cfRule>
    <cfRule type="containsText" dxfId="7" priority="8" operator="containsText" text="successful">
      <formula>NOT(ISERROR(SEARCH("successful",E2)))</formula>
    </cfRule>
    <cfRule type="containsText" dxfId="6" priority="9" operator="containsText" text="successful">
      <formula>NOT(ISERROR(SEARCH("successful",E2)))</formula>
    </cfRule>
    <cfRule type="containsText" dxfId="5" priority="10" operator="containsText" text="failed">
      <formula>NOT(ISERROR(SEARCH("failed",E2)))</formula>
    </cfRule>
  </conditionalFormatting>
  <conditionalFormatting sqref="G2:G365">
    <cfRule type="containsText" dxfId="4" priority="1" operator="containsText" text="live">
      <formula>NOT(ISERROR(SEARCH("live",G2)))</formula>
    </cfRule>
    <cfRule type="containsText" dxfId="3" priority="2" operator="containsText" text="canceled">
      <formula>NOT(ISERROR(SEARCH("canceled",G2)))</formula>
    </cfRule>
    <cfRule type="containsText" dxfId="2" priority="3" operator="containsText" text="successful">
      <formula>NOT(ISERROR(SEARCH("successful",G2)))</formula>
    </cfRule>
    <cfRule type="containsText" dxfId="1" priority="4" operator="containsText" text="successful">
      <formula>NOT(ISERROR(SEARCH("successful",G2)))</formula>
    </cfRule>
    <cfRule type="containsText" dxfId="0" priority="5" operator="containsText" text="failed">
      <formula>NOT(ISERROR(SEARCH("failed",G2)))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Crowdfunding Goal Analyisis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cindy duong</cp:lastModifiedBy>
  <dcterms:created xsi:type="dcterms:W3CDTF">2021-09-29T18:52:28Z</dcterms:created>
  <dcterms:modified xsi:type="dcterms:W3CDTF">2024-10-04T05:42:27Z</dcterms:modified>
</cp:coreProperties>
</file>