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45" yWindow="45" windowWidth="27795" windowHeight="12600"/>
  </bookViews>
  <sheets>
    <sheet name="VIX(VX)FUTURES" sheetId="2" r:id="rId1"/>
    <sheet name="HOLIDAYS" sheetId="4" r:id="rId2"/>
    <sheet name="vxMonths" sheetId="3" r:id="rId3"/>
  </sheets>
  <definedNames>
    <definedName name="CALMONTH">#REF!</definedName>
    <definedName name="conFOM">'VIX(VX)FUTURES'!$G$14</definedName>
    <definedName name="conLDate">'VIX(VX)FUTURES'!$G$17</definedName>
    <definedName name="conMTH">'VIX(VX)FUTURES'!$G$13</definedName>
    <definedName name="conMTHABBV">vxMonths!$A$1:$C$12</definedName>
    <definedName name="conMthAbv">vxMonths!$A$1:$C$12</definedName>
    <definedName name="conNumAbv">vxMonths!$A$19:$C$30</definedName>
    <definedName name="conYR">'VIX(VX)FUTURES'!$G$12</definedName>
    <definedName name="dateLookUP">#REF!</definedName>
    <definedName name="dayNum01">'VIX(VX)FUTURES'!$G$15</definedName>
    <definedName name="dayOfWeek">'VIX(VX)FUTURES'!$G$15</definedName>
    <definedName name="daysNow">'VIX(VX)FUTURES'!$B$22</definedName>
    <definedName name="ENDDATE">#REF!</definedName>
    <definedName name="expMth">#REF!</definedName>
    <definedName name="finalDayNum">'VIX(VX)FUTURES'!$G$16</definedName>
    <definedName name="frntMthLast">#REF!</definedName>
    <definedName name="frntMthStart">#REF!</definedName>
    <definedName name="inputDate">'VIX(VX)FUTURES'!$B$10</definedName>
    <definedName name="inputMTH">'VIX(VX)FUTURES'!$G$11</definedName>
    <definedName name="inputYEAR">'VIX(VX)FUTURES'!$G$12</definedName>
    <definedName name="inputYR">'VIX(VX)FUTURES'!$B$9</definedName>
    <definedName name="sDate">'VIX(VX)FUTURES'!$B$14</definedName>
    <definedName name="spxOptionDt">'VIX(VX)FUTURES'!$G$17</definedName>
    <definedName name="SYMBOLS">#REF!</definedName>
  </definedNames>
  <calcPr calcId="145621"/>
</workbook>
</file>

<file path=xl/calcChain.xml><?xml version="1.0" encoding="utf-8"?>
<calcChain xmlns="http://schemas.openxmlformats.org/spreadsheetml/2006/main">
  <c r="B11" i="2" l="1"/>
  <c r="C21" i="2" l="1"/>
  <c r="C20" i="2"/>
  <c r="E13" i="2" l="1"/>
  <c r="E12" i="2"/>
  <c r="B27" i="4"/>
  <c r="B134" i="4"/>
  <c r="B133" i="4"/>
  <c r="B132" i="4"/>
  <c r="B131" i="4"/>
  <c r="B130" i="4"/>
  <c r="B129" i="4"/>
  <c r="B128" i="4"/>
  <c r="B127" i="4"/>
  <c r="B126" i="4"/>
  <c r="B125" i="4"/>
  <c r="B124" i="4"/>
  <c r="B123" i="4"/>
  <c r="B122" i="4"/>
  <c r="B121" i="4"/>
  <c r="B120" i="4"/>
  <c r="B119" i="4"/>
  <c r="B118" i="4"/>
  <c r="B117" i="4"/>
  <c r="B116" i="4"/>
  <c r="B115" i="4"/>
  <c r="B114" i="4"/>
  <c r="B113" i="4"/>
  <c r="B112" i="4"/>
  <c r="B111" i="4"/>
  <c r="B110" i="4"/>
  <c r="B109" i="4"/>
  <c r="B108" i="4"/>
  <c r="B107" i="4"/>
  <c r="B106" i="4"/>
  <c r="B105" i="4"/>
  <c r="B104" i="4"/>
  <c r="B103" i="4"/>
  <c r="B102" i="4"/>
  <c r="B101" i="4"/>
  <c r="B100" i="4"/>
  <c r="B99" i="4"/>
  <c r="B98" i="4"/>
  <c r="B97" i="4"/>
  <c r="B96" i="4"/>
  <c r="B95" i="4"/>
  <c r="B94" i="4"/>
  <c r="B93" i="4"/>
  <c r="B92" i="4"/>
  <c r="B91" i="4"/>
  <c r="B90" i="4"/>
  <c r="B89" i="4"/>
  <c r="B88" i="4"/>
  <c r="B87" i="4"/>
  <c r="B86" i="4"/>
  <c r="B85" i="4"/>
  <c r="B84" i="4"/>
  <c r="B83" i="4"/>
  <c r="B82" i="4"/>
  <c r="B81" i="4"/>
  <c r="B80" i="4"/>
  <c r="B79" i="4"/>
  <c r="B78" i="4"/>
  <c r="B77" i="4"/>
  <c r="B76" i="4"/>
  <c r="B75" i="4"/>
  <c r="B74" i="4"/>
  <c r="B73" i="4"/>
  <c r="B72" i="4"/>
  <c r="B71" i="4"/>
  <c r="B70" i="4"/>
  <c r="B69" i="4"/>
  <c r="B68" i="4"/>
  <c r="B67" i="4"/>
  <c r="B66" i="4"/>
  <c r="B65" i="4"/>
  <c r="B64" i="4"/>
  <c r="B63" i="4"/>
  <c r="B62" i="4"/>
  <c r="B61" i="4"/>
  <c r="B60" i="4"/>
  <c r="B59" i="4"/>
  <c r="B58" i="4"/>
  <c r="B57" i="4"/>
  <c r="B56" i="4"/>
  <c r="B55" i="4"/>
  <c r="B54" i="4"/>
  <c r="B53" i="4"/>
  <c r="B52" i="4"/>
  <c r="B51" i="4"/>
  <c r="B50" i="4"/>
  <c r="B49" i="4"/>
  <c r="B48" i="4"/>
  <c r="B47" i="4"/>
  <c r="B46" i="4"/>
  <c r="B45" i="4"/>
  <c r="B44" i="4"/>
  <c r="B43" i="4"/>
  <c r="B42" i="4"/>
  <c r="B41" i="4"/>
  <c r="B40" i="4"/>
  <c r="B39" i="4"/>
  <c r="B38" i="4"/>
  <c r="B37" i="4"/>
  <c r="B36" i="4"/>
  <c r="B35" i="4"/>
  <c r="B34" i="4"/>
  <c r="B33" i="4"/>
  <c r="B32" i="4"/>
  <c r="B31" i="4"/>
  <c r="B30" i="4"/>
  <c r="B29" i="4"/>
  <c r="B28" i="4"/>
  <c r="B26" i="4"/>
  <c r="B25" i="4"/>
  <c r="B24" i="4"/>
  <c r="B23" i="4"/>
  <c r="B22" i="4"/>
  <c r="B21" i="4"/>
  <c r="B20" i="4"/>
  <c r="B19" i="4"/>
  <c r="B18" i="4"/>
  <c r="B17" i="4"/>
  <c r="B16" i="4"/>
  <c r="B15" i="4"/>
  <c r="B14" i="4"/>
  <c r="B13" i="4"/>
  <c r="B12" i="4"/>
  <c r="B11" i="4"/>
  <c r="B10" i="4"/>
  <c r="B9" i="4"/>
  <c r="B8" i="4"/>
  <c r="B7" i="4"/>
  <c r="B6" i="4"/>
  <c r="B5" i="4"/>
  <c r="B4" i="4"/>
  <c r="B3" i="4"/>
  <c r="B2" i="4"/>
  <c r="B1" i="4"/>
  <c r="C1" i="4" s="1"/>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U38" i="2" l="1"/>
  <c r="U39" i="2" s="1"/>
  <c r="U40" i="2" s="1"/>
  <c r="U41" i="2" s="1"/>
  <c r="U42" i="2" s="1"/>
  <c r="U43" i="2" s="1"/>
  <c r="U44" i="2" s="1"/>
  <c r="U45" i="2" s="1"/>
  <c r="U46" i="2" s="1"/>
  <c r="U37" i="2"/>
  <c r="G38" i="2" l="1"/>
  <c r="G37" i="2"/>
  <c r="G48" i="2"/>
  <c r="G47" i="2"/>
  <c r="G46" i="2"/>
  <c r="G45" i="2"/>
  <c r="G44" i="2"/>
  <c r="G43" i="2"/>
  <c r="G42" i="2"/>
  <c r="G41" i="2"/>
  <c r="G40" i="2"/>
  <c r="G39" i="2"/>
  <c r="B17" i="2" l="1"/>
  <c r="D17" i="2" s="1"/>
  <c r="G11" i="2"/>
  <c r="B9" i="2"/>
  <c r="E10" i="2" s="1"/>
  <c r="C9" i="2" s="1"/>
  <c r="G12" i="2" l="1"/>
  <c r="C17" i="2"/>
  <c r="E9" i="2"/>
  <c r="F9" i="2"/>
  <c r="G13" i="2"/>
  <c r="G14" i="2" l="1"/>
  <c r="J15" i="2" s="1"/>
  <c r="J16" i="2" s="1"/>
  <c r="J17" i="2" s="1"/>
  <c r="G15" i="2" l="1"/>
  <c r="G16" i="2" l="1"/>
  <c r="G17" i="2" s="1"/>
  <c r="G18" i="2" s="1"/>
  <c r="H18" i="2" s="1"/>
  <c r="B18" i="2" l="1"/>
  <c r="B14" i="2"/>
  <c r="C14" i="2" s="1"/>
  <c r="B16" i="2" l="1"/>
  <c r="B19" i="2"/>
  <c r="C24" i="2" s="1"/>
  <c r="D24" i="2" s="1"/>
  <c r="B13" i="2"/>
  <c r="B22" i="2" s="1"/>
  <c r="B21" i="2"/>
  <c r="B20" i="2"/>
  <c r="C13" i="2" l="1"/>
  <c r="G22" i="2"/>
  <c r="F22" i="2" s="1"/>
  <c r="H22" i="2" s="1"/>
  <c r="C25" i="2"/>
  <c r="D25" i="2" s="1"/>
  <c r="E22" i="2"/>
  <c r="J22" i="2"/>
  <c r="C26" i="2" l="1"/>
  <c r="D26" i="2" s="1"/>
  <c r="C27" i="2" l="1"/>
  <c r="D27" i="2" s="1"/>
  <c r="C28" i="2" l="1"/>
  <c r="D28" i="2" s="1"/>
  <c r="C29" i="2" l="1"/>
  <c r="D29" i="2" s="1"/>
  <c r="C30" i="2" l="1"/>
  <c r="D30" i="2" s="1"/>
  <c r="C31" i="2" l="1"/>
  <c r="D31" i="2" s="1"/>
  <c r="C32" i="2" l="1"/>
  <c r="D32" i="2" s="1"/>
</calcChain>
</file>

<file path=xl/sharedStrings.xml><?xml version="1.0" encoding="utf-8"?>
<sst xmlns="http://schemas.openxmlformats.org/spreadsheetml/2006/main" count="116" uniqueCount="84">
  <si>
    <t xml:space="preserve">Ticker: VX </t>
  </si>
  <si>
    <t>FINAL SETTLEMENT DATE:</t>
  </si>
  <si>
    <t>The Wednesday that is thirty days prior to the third Friday of the SPX options expirations calendar month immediately following the VX futures contract month in which the contract expires ("Final Settlement Date").</t>
  </si>
  <si>
    <t>If the third Friday of the month subsequent to expiration of the applicable VIX futures contract is a Cboe holiday, the Final Settlement Date for the contract shall be thirty days prior to the Cboe business day immediately preceding that Friday.</t>
  </si>
  <si>
    <t>**VX Futures Expiration Calculator</t>
  </si>
  <si>
    <t>Inputs:</t>
  </si>
  <si>
    <t>YEAR</t>
  </si>
  <si>
    <t>G11</t>
  </si>
  <si>
    <t>G12</t>
  </si>
  <si>
    <t>Last Trading Date and Time:</t>
  </si>
  <si>
    <t>G13</t>
  </si>
  <si>
    <t>plus finalDayNum plus 13</t>
  </si>
  <si>
    <t>Settlement Date:</t>
  </si>
  <si>
    <t>G14</t>
  </si>
  <si>
    <t>G15</t>
  </si>
  <si>
    <t>finalDayNum</t>
  </si>
  <si>
    <t>G16</t>
  </si>
  <si>
    <t>plus finalDayNum plus 14</t>
  </si>
  <si>
    <t>G17</t>
  </si>
  <si>
    <t>REAL CONTRACT EXP.</t>
  </si>
  <si>
    <t>SDATE</t>
  </si>
  <si>
    <t>LDATE</t>
  </si>
  <si>
    <t>DAYS</t>
  </si>
  <si>
    <t>TL NETWORK</t>
  </si>
  <si>
    <t>DAYSREMAIN</t>
  </si>
  <si>
    <t>CURRENT MONTH</t>
  </si>
  <si>
    <t>FRONT MONTH</t>
  </si>
  <si>
    <t>F</t>
  </si>
  <si>
    <t>G</t>
  </si>
  <si>
    <t>H</t>
  </si>
  <si>
    <t>J</t>
  </si>
  <si>
    <t>K</t>
  </si>
  <si>
    <t>M</t>
  </si>
  <si>
    <t>N</t>
  </si>
  <si>
    <t>Q</t>
  </si>
  <si>
    <t>U</t>
  </si>
  <si>
    <t>V</t>
  </si>
  <si>
    <t>X</t>
  </si>
  <si>
    <t>Z</t>
  </si>
  <si>
    <t>inputDate</t>
  </si>
  <si>
    <t>conYR</t>
  </si>
  <si>
    <t>conMTH</t>
  </si>
  <si>
    <t>inputMTH</t>
  </si>
  <si>
    <t>conFOM</t>
  </si>
  <si>
    <t>conLDate</t>
  </si>
  <si>
    <t>If not March or/AND if not Years listed, then take the first day of the month</t>
  </si>
  <si>
    <t>sDate</t>
  </si>
  <si>
    <t>VXH20</t>
  </si>
  <si>
    <t>VXJ20</t>
  </si>
  <si>
    <t>VXK20</t>
  </si>
  <si>
    <t>VXM20</t>
  </si>
  <si>
    <t>VXN20</t>
  </si>
  <si>
    <t>VXQ20</t>
  </si>
  <si>
    <t>VXU20</t>
  </si>
  <si>
    <t>VXV20</t>
  </si>
  <si>
    <t>VXX20</t>
  </si>
  <si>
    <t>VXZ20</t>
  </si>
  <si>
    <t>VXF20</t>
  </si>
  <si>
    <t>VXG20</t>
  </si>
  <si>
    <t>Feb</t>
  </si>
  <si>
    <t>Mar</t>
  </si>
  <si>
    <t>Apr</t>
  </si>
  <si>
    <t>May</t>
  </si>
  <si>
    <t>Jun</t>
  </si>
  <si>
    <t>Jul</t>
  </si>
  <si>
    <t>Aug</t>
  </si>
  <si>
    <t>Sep</t>
  </si>
  <si>
    <t>Oct</t>
  </si>
  <si>
    <t>Nov</t>
  </si>
  <si>
    <t>Dec</t>
  </si>
  <si>
    <t>Jan</t>
  </si>
  <si>
    <t>If March and NOT leap year, then take the first day of the month</t>
  </si>
  <si>
    <t>dayOfWeek</t>
  </si>
  <si>
    <t>sun</t>
  </si>
  <si>
    <t>mon</t>
  </si>
  <si>
    <t>tue</t>
  </si>
  <si>
    <t>wed</t>
  </si>
  <si>
    <t>thu</t>
  </si>
  <si>
    <t>fri</t>
  </si>
  <si>
    <t>sat</t>
  </si>
  <si>
    <t>LY</t>
  </si>
  <si>
    <t>spxOptionDt</t>
  </si>
  <si>
    <t>9 months before</t>
  </si>
  <si>
    <t>7 months before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</si>
</sst>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mmmm\ d\,\ yyyy"/>
    <numFmt numFmtId="165" formatCode="[$-409]mmm\-yy;@"/>
    <numFmt numFmtId="166" formatCode="[$-F800]dddd\,\ mmmm\ dd\,\ yyyy"/>
    <numFmt numFmtId="167" formatCode="[$-409]mmmm\-yy;@"/>
    <numFmt numFmtId="168" formatCode="_(* #,##0_);_(* \(#,##0\);_(* &quot;-&quot;??_);_(@_)"/>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Times New Roman"/>
      <family val="1"/>
    </font>
    <font>
      <sz val="12"/>
      <name val="Times New Roman"/>
      <family val="1"/>
    </font>
    <font>
      <b/>
      <sz val="10"/>
      <name val="Times New Roman"/>
      <family val="1"/>
    </font>
    <font>
      <b/>
      <sz val="8.4"/>
      <color indexed="23"/>
      <name val="Arial"/>
      <family val="2"/>
    </font>
    <font>
      <sz val="8.4"/>
      <color indexed="23"/>
      <name val="Arial"/>
      <family val="2"/>
    </font>
    <font>
      <b/>
      <u/>
      <sz val="12"/>
      <name val="Times New Roman"/>
      <family val="1"/>
    </font>
    <font>
      <b/>
      <u/>
      <sz val="14"/>
      <name val="Times New Roman"/>
      <family val="1"/>
    </font>
    <font>
      <b/>
      <sz val="10"/>
      <color theme="1"/>
      <name val="Times New Roman"/>
      <family val="1"/>
    </font>
    <font>
      <b/>
      <sz val="14"/>
      <color indexed="10"/>
      <name val="Times New Roman"/>
      <family val="1"/>
    </font>
    <font>
      <b/>
      <sz val="13.5"/>
      <color theme="1"/>
      <name val="Calibri"/>
      <family val="2"/>
      <scheme val="minor"/>
    </font>
    <font>
      <u/>
      <sz val="11"/>
      <color theme="1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39994506668294322"/>
        <bgColor indexed="64"/>
      </patternFill>
    </fill>
    <fill>
      <patternFill patternType="solid">
        <fgColor rgb="FF92D050"/>
        <bgColor indexed="64"/>
      </patternFill>
    </fill>
    <fill>
      <patternFill patternType="solid">
        <fgColor indexed="47"/>
        <bgColor indexed="64"/>
      </patternFill>
    </fill>
    <fill>
      <patternFill patternType="solid">
        <fgColor theme="9" tint="0.5999938962981048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9" fillId="0" borderId="0" applyNumberFormat="0" applyFill="0" applyBorder="0" applyAlignment="0" applyProtection="0"/>
  </cellStyleXfs>
  <cellXfs count="74">
    <xf numFmtId="0" fontId="0" fillId="0" borderId="0" xfId="0"/>
    <xf numFmtId="0" fontId="19" fillId="0" borderId="0" xfId="43" applyFont="1"/>
    <xf numFmtId="0" fontId="20" fillId="0" borderId="0" xfId="43" applyFont="1"/>
    <xf numFmtId="0" fontId="20" fillId="0" borderId="0" xfId="43" applyFont="1" applyAlignment="1">
      <alignment horizontal="center"/>
    </xf>
    <xf numFmtId="0" fontId="21" fillId="0" borderId="0" xfId="43" applyFont="1" applyAlignment="1">
      <alignment horizontal="center"/>
    </xf>
    <xf numFmtId="0" fontId="21" fillId="0" borderId="0" xfId="43" applyFont="1"/>
    <xf numFmtId="0" fontId="22" fillId="0" borderId="0" xfId="43" applyFont="1" applyAlignment="1">
      <alignment vertical="top"/>
    </xf>
    <xf numFmtId="0" fontId="23" fillId="0" borderId="0" xfId="43" applyFont="1" applyAlignment="1">
      <alignment vertical="top"/>
    </xf>
    <xf numFmtId="164" fontId="20" fillId="0" borderId="0" xfId="43" applyNumberFormat="1" applyFont="1" applyAlignment="1">
      <alignment horizontal="center"/>
    </xf>
    <xf numFmtId="0" fontId="18" fillId="0" borderId="0" xfId="43"/>
    <xf numFmtId="0" fontId="20" fillId="0" borderId="0" xfId="43" applyNumberFormat="1" applyFont="1" applyAlignment="1">
      <alignment horizontal="right"/>
    </xf>
    <xf numFmtId="165" fontId="20" fillId="0" borderId="0" xfId="43" applyNumberFormat="1" applyFont="1"/>
    <xf numFmtId="164" fontId="20" fillId="0" borderId="0" xfId="43" applyNumberFormat="1" applyFont="1"/>
    <xf numFmtId="14" fontId="24" fillId="0" borderId="0" xfId="43" applyNumberFormat="1" applyFont="1" applyAlignment="1">
      <alignment horizontal="center"/>
    </xf>
    <xf numFmtId="0" fontId="19" fillId="33" borderId="0" xfId="43" applyNumberFormat="1" applyFont="1" applyFill="1" applyAlignment="1" applyProtection="1">
      <alignment horizontal="center"/>
    </xf>
    <xf numFmtId="0" fontId="20" fillId="0" borderId="0" xfId="43" applyNumberFormat="1" applyFont="1" applyAlignment="1">
      <alignment horizontal="center"/>
    </xf>
    <xf numFmtId="0" fontId="19" fillId="0" borderId="0" xfId="43" applyNumberFormat="1" applyFont="1" applyBorder="1" applyAlignment="1">
      <alignment wrapText="1"/>
    </xf>
    <xf numFmtId="166" fontId="19" fillId="34" borderId="10" xfId="43" applyNumberFormat="1" applyFont="1" applyFill="1" applyBorder="1" applyAlignment="1" applyProtection="1">
      <alignment horizontal="center"/>
      <protection locked="0"/>
    </xf>
    <xf numFmtId="165" fontId="25" fillId="35" borderId="0" xfId="43" applyNumberFormat="1" applyFont="1" applyFill="1" applyAlignment="1">
      <alignment horizontal="center"/>
    </xf>
    <xf numFmtId="14" fontId="20" fillId="0" borderId="0" xfId="43" applyNumberFormat="1" applyFont="1"/>
    <xf numFmtId="0" fontId="20" fillId="0" borderId="11" xfId="43" applyFont="1" applyBorder="1"/>
    <xf numFmtId="0" fontId="19" fillId="0" borderId="0" xfId="43" applyFont="1" applyFill="1" applyBorder="1"/>
    <xf numFmtId="0" fontId="26" fillId="37" borderId="0" xfId="43" applyFont="1" applyFill="1"/>
    <xf numFmtId="14" fontId="19" fillId="0" borderId="0" xfId="43" applyNumberFormat="1" applyFont="1" applyFill="1" applyAlignment="1">
      <alignment horizontal="center"/>
    </xf>
    <xf numFmtId="14" fontId="20" fillId="0" borderId="11" xfId="43" applyNumberFormat="1" applyFont="1" applyBorder="1"/>
    <xf numFmtId="0" fontId="20" fillId="0" borderId="0" xfId="43" applyNumberFormat="1" applyFont="1"/>
    <xf numFmtId="0" fontId="20" fillId="0" borderId="0" xfId="43" applyFont="1" applyAlignment="1">
      <alignment horizontal="right"/>
    </xf>
    <xf numFmtId="0" fontId="20" fillId="0" borderId="11" xfId="43" applyNumberFormat="1" applyFont="1" applyBorder="1" applyAlignment="1">
      <alignment horizontal="center"/>
    </xf>
    <xf numFmtId="14" fontId="20" fillId="0" borderId="11" xfId="43" applyNumberFormat="1" applyFont="1" applyBorder="1" applyAlignment="1">
      <alignment horizontal="center"/>
    </xf>
    <xf numFmtId="0" fontId="20" fillId="0" borderId="11" xfId="43" applyFont="1" applyBorder="1" applyAlignment="1">
      <alignment horizontal="center"/>
    </xf>
    <xf numFmtId="0" fontId="27" fillId="0" borderId="0" xfId="43" applyFont="1" applyAlignment="1">
      <alignment horizontal="left" indent="2"/>
    </xf>
    <xf numFmtId="167" fontId="19" fillId="34" borderId="12" xfId="43" applyNumberFormat="1" applyFont="1" applyFill="1" applyBorder="1" applyAlignment="1">
      <alignment horizontal="center"/>
    </xf>
    <xf numFmtId="14" fontId="20" fillId="0" borderId="0" xfId="43" applyNumberFormat="1" applyFont="1" applyAlignment="1">
      <alignment horizontal="center"/>
    </xf>
    <xf numFmtId="0" fontId="27" fillId="0" borderId="0" xfId="43" applyFont="1"/>
    <xf numFmtId="0" fontId="20" fillId="39" borderId="0" xfId="43" applyNumberFormat="1" applyFont="1" applyFill="1"/>
    <xf numFmtId="0" fontId="19" fillId="39" borderId="0" xfId="43" applyFont="1" applyFill="1" applyAlignment="1">
      <alignment horizontal="left"/>
    </xf>
    <xf numFmtId="0" fontId="20" fillId="39" borderId="0" xfId="43" applyFont="1" applyFill="1"/>
    <xf numFmtId="0" fontId="20" fillId="34" borderId="0" xfId="43" applyFont="1" applyFill="1"/>
    <xf numFmtId="0" fontId="19" fillId="34" borderId="0" xfId="43" applyFont="1" applyFill="1" applyAlignment="1">
      <alignment horizontal="left"/>
    </xf>
    <xf numFmtId="0" fontId="20" fillId="35" borderId="0" xfId="43" applyFont="1" applyFill="1"/>
    <xf numFmtId="0" fontId="19" fillId="35" borderId="0" xfId="43" applyFont="1" applyFill="1" applyAlignment="1">
      <alignment horizontal="left"/>
    </xf>
    <xf numFmtId="0" fontId="19" fillId="0" borderId="0" xfId="43" applyFont="1" applyAlignment="1">
      <alignment horizontal="left"/>
    </xf>
    <xf numFmtId="168" fontId="20" fillId="0" borderId="0" xfId="1" applyNumberFormat="1" applyFont="1" applyAlignment="1">
      <alignment horizontal="center"/>
    </xf>
    <xf numFmtId="14" fontId="20" fillId="34" borderId="11" xfId="43" applyNumberFormat="1" applyFont="1" applyFill="1" applyBorder="1"/>
    <xf numFmtId="0" fontId="18" fillId="0" borderId="0" xfId="43" applyFill="1"/>
    <xf numFmtId="0" fontId="0" fillId="0" borderId="0" xfId="0" applyFill="1" applyAlignment="1">
      <alignment vertical="center" wrapText="1"/>
    </xf>
    <xf numFmtId="0" fontId="0" fillId="0" borderId="0" xfId="0" applyFill="1"/>
    <xf numFmtId="0" fontId="29" fillId="0" borderId="0" xfId="44" applyFill="1"/>
    <xf numFmtId="0" fontId="28" fillId="0" borderId="0" xfId="0" applyFont="1" applyFill="1" applyAlignment="1">
      <alignment vertical="center"/>
    </xf>
    <xf numFmtId="0" fontId="18" fillId="0" borderId="0" xfId="43" applyAlignment="1">
      <alignment horizontal="center"/>
    </xf>
    <xf numFmtId="0" fontId="20" fillId="0" borderId="0" xfId="43" applyFont="1" applyBorder="1" applyAlignment="1">
      <alignment horizontal="center"/>
    </xf>
    <xf numFmtId="14" fontId="0" fillId="0" borderId="0" xfId="0" applyNumberFormat="1" applyFill="1" applyAlignment="1">
      <alignment horizontal="left" vertical="top" wrapText="1"/>
    </xf>
    <xf numFmtId="14" fontId="18" fillId="0" borderId="0" xfId="43" applyNumberFormat="1" applyFill="1" applyAlignment="1">
      <alignment horizontal="left" vertical="top"/>
    </xf>
    <xf numFmtId="0" fontId="20" fillId="0" borderId="0" xfId="43" applyFont="1" applyAlignment="1">
      <alignment horizontal="left"/>
    </xf>
    <xf numFmtId="166" fontId="21" fillId="38" borderId="0" xfId="43" applyNumberFormat="1" applyFont="1" applyFill="1" applyBorder="1" applyAlignment="1" applyProtection="1">
      <alignment horizontal="center"/>
    </xf>
    <xf numFmtId="166" fontId="21" fillId="36" borderId="0" xfId="43" applyNumberFormat="1" applyFont="1" applyFill="1" applyBorder="1" applyAlignment="1" applyProtection="1">
      <alignment horizontal="center"/>
    </xf>
    <xf numFmtId="0" fontId="20" fillId="35" borderId="13" xfId="43" applyFont="1" applyFill="1" applyBorder="1"/>
    <xf numFmtId="0" fontId="19" fillId="35" borderId="14" xfId="43" applyFont="1" applyFill="1" applyBorder="1" applyAlignment="1">
      <alignment horizontal="left"/>
    </xf>
    <xf numFmtId="0" fontId="18" fillId="39" borderId="11" xfId="43" applyFill="1" applyBorder="1" applyAlignment="1">
      <alignment horizontal="center"/>
    </xf>
    <xf numFmtId="14" fontId="20" fillId="0" borderId="15" xfId="43" applyNumberFormat="1" applyFont="1" applyBorder="1"/>
    <xf numFmtId="0" fontId="20" fillId="0" borderId="16" xfId="43" applyFont="1" applyBorder="1" applyAlignment="1">
      <alignment horizontal="center"/>
    </xf>
    <xf numFmtId="0" fontId="20" fillId="0" borderId="17" xfId="43" applyFont="1" applyBorder="1" applyAlignment="1">
      <alignment horizontal="right"/>
    </xf>
    <xf numFmtId="14" fontId="20" fillId="0" borderId="18" xfId="43" applyNumberFormat="1" applyFont="1" applyBorder="1" applyAlignment="1">
      <alignment horizontal="left"/>
    </xf>
    <xf numFmtId="0" fontId="20" fillId="0" borderId="19" xfId="43" applyFont="1" applyBorder="1" applyAlignment="1">
      <alignment horizontal="right"/>
    </xf>
    <xf numFmtId="14" fontId="20" fillId="0" borderId="20" xfId="43" applyNumberFormat="1" applyFont="1" applyBorder="1" applyAlignment="1">
      <alignment horizontal="left"/>
    </xf>
    <xf numFmtId="0" fontId="20" fillId="0" borderId="11" xfId="43" applyNumberFormat="1" applyFont="1" applyBorder="1" applyProtection="1"/>
    <xf numFmtId="0" fontId="20" fillId="0" borderId="11" xfId="43" applyFont="1" applyBorder="1" applyProtection="1"/>
    <xf numFmtId="14" fontId="20" fillId="0" borderId="11" xfId="43" applyNumberFormat="1" applyFont="1" applyBorder="1" applyProtection="1"/>
    <xf numFmtId="14" fontId="19" fillId="0" borderId="0" xfId="43" applyNumberFormat="1" applyFont="1" applyAlignment="1">
      <alignment wrapText="1"/>
    </xf>
    <xf numFmtId="0" fontId="20" fillId="0" borderId="0" xfId="0" applyFont="1" applyAlignment="1">
      <alignment horizontal="left"/>
    </xf>
    <xf numFmtId="0" fontId="20" fillId="0" borderId="0" xfId="0" applyFont="1"/>
    <xf numFmtId="14" fontId="20" fillId="0" borderId="0" xfId="0" applyNumberFormat="1" applyFont="1"/>
    <xf numFmtId="0" fontId="20" fillId="0" borderId="11" xfId="0" applyFont="1" applyBorder="1"/>
    <xf numFmtId="14" fontId="20" fillId="0" borderId="0" xfId="43" applyNumberFormat="1" applyFont="1" applyFill="1"/>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tabSelected="1" topLeftCell="A8" zoomScale="85" zoomScaleNormal="85" workbookViewId="0">
      <selection activeCell="B11" sqref="B11"/>
    </sheetView>
  </sheetViews>
  <sheetFormatPr defaultRowHeight="15.75" x14ac:dyDescent="0.25"/>
  <cols>
    <col min="1" max="1" width="34.140625" style="2" customWidth="1"/>
    <col min="2" max="2" width="42.42578125" style="2" customWidth="1"/>
    <col min="3" max="3" width="19.28515625" style="2" bestFit="1" customWidth="1"/>
    <col min="4" max="4" width="8" style="3" customWidth="1"/>
    <col min="5" max="5" width="17" style="2" customWidth="1"/>
    <col min="6" max="6" width="19.42578125" style="2" customWidth="1"/>
    <col min="7" max="7" width="25" style="2" customWidth="1"/>
    <col min="8" max="8" width="13.85546875" style="2" bestFit="1" customWidth="1"/>
    <col min="9" max="9" width="19" style="3" bestFit="1" customWidth="1"/>
    <col min="10" max="10" width="16.28515625" style="2" bestFit="1" customWidth="1"/>
    <col min="11" max="12" width="9.140625" style="2"/>
    <col min="13" max="13" width="16.28515625" style="2" bestFit="1" customWidth="1"/>
    <col min="14" max="14" width="4" style="3" bestFit="1" customWidth="1"/>
    <col min="15" max="15" width="9.140625" style="2"/>
    <col min="16" max="16" width="6.140625" style="2" bestFit="1" customWidth="1"/>
    <col min="17" max="17" width="9.85546875" style="2" bestFit="1" customWidth="1"/>
    <col min="18" max="18" width="2.28515625" style="2" bestFit="1" customWidth="1"/>
    <col min="19" max="24" width="9.140625" style="2"/>
    <col min="25" max="25" width="10.42578125" style="2" bestFit="1" customWidth="1"/>
    <col min="26" max="31" width="9.140625" style="2"/>
    <col min="32" max="32" width="2.5703125" style="2" customWidth="1"/>
    <col min="33" max="34" width="9.140625" style="2" customWidth="1"/>
    <col min="35" max="16384" width="9.140625" style="2"/>
  </cols>
  <sheetData>
    <row r="1" spans="1:14" x14ac:dyDescent="0.25">
      <c r="A1" s="1" t="s">
        <v>0</v>
      </c>
    </row>
    <row r="2" spans="1:14" x14ac:dyDescent="0.25">
      <c r="D2" s="4"/>
      <c r="E2" s="5"/>
    </row>
    <row r="3" spans="1:14" x14ac:dyDescent="0.25">
      <c r="A3" s="6" t="s">
        <v>1</v>
      </c>
    </row>
    <row r="4" spans="1:14" x14ac:dyDescent="0.25">
      <c r="A4" s="7" t="s">
        <v>2</v>
      </c>
      <c r="D4" s="8"/>
    </row>
    <row r="5" spans="1:14" x14ac:dyDescent="0.25">
      <c r="A5" s="7" t="s">
        <v>3</v>
      </c>
    </row>
    <row r="6" spans="1:14" x14ac:dyDescent="0.25">
      <c r="A6" s="9"/>
      <c r="B6" s="10"/>
    </row>
    <row r="7" spans="1:14" x14ac:dyDescent="0.25">
      <c r="A7" s="1" t="s">
        <v>4</v>
      </c>
      <c r="B7" s="11"/>
      <c r="M7" s="12"/>
    </row>
    <row r="8" spans="1:14" x14ac:dyDescent="0.25">
      <c r="A8" s="1"/>
      <c r="B8" s="13" t="s">
        <v>5</v>
      </c>
      <c r="F8" s="12"/>
      <c r="M8" s="12"/>
      <c r="N8" s="50"/>
    </row>
    <row r="9" spans="1:14" x14ac:dyDescent="0.25">
      <c r="A9" s="1" t="s">
        <v>6</v>
      </c>
      <c r="B9" s="14">
        <f>YEAR(B10)</f>
        <v>2021</v>
      </c>
      <c r="C9" s="2" t="str">
        <f>IF(E10=0,"**LEAP YEAR**","NOT LEAP YEAR")</f>
        <v>NOT LEAP YEAR</v>
      </c>
      <c r="D9" s="15"/>
      <c r="E9" s="2">
        <f>+B9/4</f>
        <v>505.25</v>
      </c>
      <c r="F9" s="2">
        <f>+B9/100</f>
        <v>20.21</v>
      </c>
      <c r="N9" s="50"/>
    </row>
    <row r="10" spans="1:14" ht="16.5" thickBot="1" x14ac:dyDescent="0.3">
      <c r="A10" s="16" t="s">
        <v>39</v>
      </c>
      <c r="B10" s="17">
        <v>44418</v>
      </c>
      <c r="D10" s="15"/>
      <c r="E10" s="2">
        <f>MOD(B9,4)</f>
        <v>1</v>
      </c>
    </row>
    <row r="11" spans="1:14" ht="18.75" x14ac:dyDescent="0.3">
      <c r="A11" s="68"/>
      <c r="B11" s="18">
        <f>+B10</f>
        <v>44418</v>
      </c>
      <c r="G11" s="65">
        <f>MONTH(inputDate)</f>
        <v>8</v>
      </c>
      <c r="H11" s="2" t="s">
        <v>42</v>
      </c>
      <c r="I11" s="3" t="s">
        <v>7</v>
      </c>
    </row>
    <row r="12" spans="1:14" x14ac:dyDescent="0.25">
      <c r="A12" s="11"/>
      <c r="B12" s="19"/>
      <c r="E12" s="19">
        <f>+F12</f>
        <v>42298</v>
      </c>
      <c r="F12" s="53">
        <v>42298</v>
      </c>
      <c r="G12" s="66">
        <f>IF(inputMTH=12,inputYR+1,inputYR)</f>
        <v>2021</v>
      </c>
      <c r="H12" s="2" t="s">
        <v>40</v>
      </c>
      <c r="I12" s="3" t="s">
        <v>8</v>
      </c>
      <c r="K12" s="2" t="s">
        <v>71</v>
      </c>
    </row>
    <row r="13" spans="1:14" x14ac:dyDescent="0.25">
      <c r="A13" s="21" t="s">
        <v>9</v>
      </c>
      <c r="B13" s="55">
        <f>IF(B11="","",IF(B14&gt;41934,B14,B14-1))</f>
        <v>44426</v>
      </c>
      <c r="C13" s="22" t="str">
        <f>IF(B13&gt;=42298,"8:00 am CT",IF(AND(B13&gt;41934,B13&lt;42298),"7:00 am CT","3:15 pm CT"))</f>
        <v>8:00 am CT</v>
      </c>
      <c r="E13" s="19">
        <f>+F13</f>
        <v>41934</v>
      </c>
      <c r="F13" s="53">
        <v>41934</v>
      </c>
      <c r="G13" s="66">
        <f>IF(inputMTH=12,1,inputMTH+1)</f>
        <v>9</v>
      </c>
      <c r="H13" s="2" t="s">
        <v>41</v>
      </c>
      <c r="I13" s="3" t="s">
        <v>10</v>
      </c>
      <c r="K13" s="2" t="s">
        <v>11</v>
      </c>
    </row>
    <row r="14" spans="1:14" x14ac:dyDescent="0.25">
      <c r="A14" s="21" t="s">
        <v>12</v>
      </c>
      <c r="B14" s="54">
        <f>IF(B11="","",conLDate-30)</f>
        <v>44426</v>
      </c>
      <c r="C14" s="23">
        <f>+sDate-30</f>
        <v>44396</v>
      </c>
      <c r="G14" s="67">
        <f>DATE(conYR,conMTH,1)</f>
        <v>44440</v>
      </c>
      <c r="H14" s="2" t="s">
        <v>43</v>
      </c>
      <c r="I14" s="3" t="s">
        <v>13</v>
      </c>
    </row>
    <row r="15" spans="1:14" x14ac:dyDescent="0.25">
      <c r="B15" s="19"/>
      <c r="G15" s="66">
        <f>WEEKDAY(conFOM,1)</f>
        <v>4</v>
      </c>
      <c r="H15" s="2" t="s">
        <v>72</v>
      </c>
      <c r="I15" s="3" t="s">
        <v>14</v>
      </c>
      <c r="J15" s="69">
        <f>WEEKDAY(G14,3)</f>
        <v>2</v>
      </c>
      <c r="K15" s="2" t="s">
        <v>45</v>
      </c>
    </row>
    <row r="16" spans="1:14" x14ac:dyDescent="0.25">
      <c r="A16" s="26" t="s">
        <v>46</v>
      </c>
      <c r="B16" s="24">
        <f>+sDate</f>
        <v>44426</v>
      </c>
      <c r="D16" s="15"/>
      <c r="E16" s="25"/>
      <c r="F16" s="26"/>
      <c r="G16" s="72">
        <f>IF(G15&lt;7,6-G15,6)</f>
        <v>2</v>
      </c>
      <c r="H16" s="2" t="s">
        <v>15</v>
      </c>
      <c r="I16" s="3" t="s">
        <v>16</v>
      </c>
      <c r="J16" s="70">
        <f>IF(+J15=5,6,IF(+J15=6,5,ABS(J15-4)))</f>
        <v>2</v>
      </c>
      <c r="K16" s="2" t="s">
        <v>17</v>
      </c>
    </row>
    <row r="17" spans="1:21" x14ac:dyDescent="0.25">
      <c r="A17" s="26" t="s">
        <v>39</v>
      </c>
      <c r="B17" s="43">
        <f>+inputDate</f>
        <v>44418</v>
      </c>
      <c r="C17" s="20">
        <f>MONTH(B17)</f>
        <v>8</v>
      </c>
      <c r="D17" s="27">
        <f>DAY(B17)</f>
        <v>10</v>
      </c>
      <c r="E17" s="12"/>
      <c r="G17" s="24">
        <f>IF(AND(inputMTH=3,OR(conYR=2014,conYR=2019,conYR=2022,conYR=2025,conYR=2030,conYR=2033,conYR=2041,conYR=2044,conYR=2049,conYR=2052,conYR=2055,conYR=2057,conYR=2060,conYR=2068,conYR=2071,conYR=2076)),conFOM+finalDayNum+13,conFOM+finalDayNum+14)</f>
        <v>44456</v>
      </c>
      <c r="H17" s="2" t="s">
        <v>81</v>
      </c>
      <c r="I17" s="3" t="s">
        <v>18</v>
      </c>
      <c r="J17" s="71">
        <f>+G14+J16+14</f>
        <v>44456</v>
      </c>
    </row>
    <row r="18" spans="1:21" x14ac:dyDescent="0.25">
      <c r="A18" s="26" t="s">
        <v>44</v>
      </c>
      <c r="B18" s="24">
        <f>+conLDate</f>
        <v>44456</v>
      </c>
      <c r="D18" s="28"/>
      <c r="E18" s="19"/>
      <c r="G18" s="2">
        <f>WEEKDAY(conLDate,1)</f>
        <v>6</v>
      </c>
      <c r="H18" s="2" t="str">
        <f>VLOOKUP(G18,R29:S35,2)</f>
        <v>fri</v>
      </c>
    </row>
    <row r="19" spans="1:21" ht="16.5" thickBot="1" x14ac:dyDescent="0.3">
      <c r="A19" s="26" t="s">
        <v>19</v>
      </c>
      <c r="B19" s="59">
        <f>IF(inputDate&gt;=sDate,conLDate,B14)</f>
        <v>44426</v>
      </c>
      <c r="F19" s="19"/>
      <c r="G19" s="19"/>
    </row>
    <row r="20" spans="1:21" x14ac:dyDescent="0.25">
      <c r="A20" s="61" t="s">
        <v>82</v>
      </c>
      <c r="B20" s="62">
        <f>+sDate-C20</f>
        <v>44156</v>
      </c>
      <c r="C20" s="53">
        <f>30*9</f>
        <v>270</v>
      </c>
    </row>
    <row r="21" spans="1:21" ht="16.5" thickBot="1" x14ac:dyDescent="0.3">
      <c r="A21" s="63" t="s">
        <v>83</v>
      </c>
      <c r="B21" s="64">
        <f>+sDate-C21</f>
        <v>44216</v>
      </c>
      <c r="C21" s="53">
        <f>30*7</f>
        <v>210</v>
      </c>
      <c r="F21" s="29" t="s">
        <v>20</v>
      </c>
      <c r="G21" s="29" t="s">
        <v>21</v>
      </c>
      <c r="H21" s="29" t="s">
        <v>22</v>
      </c>
      <c r="I21" s="29" t="s">
        <v>23</v>
      </c>
      <c r="J21" s="20" t="s">
        <v>24</v>
      </c>
    </row>
    <row r="22" spans="1:21" ht="19.5" thickBot="1" x14ac:dyDescent="0.35">
      <c r="A22" s="30"/>
      <c r="B22" s="60">
        <f>+B13-B10</f>
        <v>8</v>
      </c>
      <c r="C22" s="1" t="s">
        <v>25</v>
      </c>
      <c r="E22" s="31">
        <f>+B19</f>
        <v>44426</v>
      </c>
      <c r="F22" s="32">
        <f>IF(daysNow&lt;0,sDate,IF(G22&gt;inputDate,G22-30))</f>
        <v>44396</v>
      </c>
      <c r="G22" s="32">
        <f>IF(B17&gt;B19,B18,B19)</f>
        <v>44426</v>
      </c>
      <c r="H22" s="15">
        <f>+G22-F22</f>
        <v>30</v>
      </c>
      <c r="I22" s="3">
        <v>21</v>
      </c>
      <c r="J22" s="42">
        <f>IF(daysNow=0,0,IF(daysNow&gt;0,daysNow,IF(daysNow&lt;0,I22+daysNow)))</f>
        <v>8</v>
      </c>
    </row>
    <row r="23" spans="1:21" ht="18.75" x14ac:dyDescent="0.3">
      <c r="A23" s="33"/>
    </row>
    <row r="24" spans="1:21" ht="18.75" x14ac:dyDescent="0.3">
      <c r="A24" s="33"/>
      <c r="B24" s="26" t="s">
        <v>26</v>
      </c>
      <c r="C24" s="34">
        <f>MONTH(B19)</f>
        <v>8</v>
      </c>
      <c r="D24" s="58" t="str">
        <f>VLOOKUP(C24,[0]!conNumAbv,2)</f>
        <v>Aug</v>
      </c>
      <c r="E24" s="35">
        <v>1</v>
      </c>
    </row>
    <row r="25" spans="1:21" x14ac:dyDescent="0.25">
      <c r="C25" s="36">
        <f>IF(C24=12,1,+C24+1)</f>
        <v>9</v>
      </c>
      <c r="D25" s="58" t="str">
        <f>VLOOKUP(C25,[0]!conNumAbv,2)</f>
        <v>Sep</v>
      </c>
      <c r="E25" s="35">
        <v>2</v>
      </c>
    </row>
    <row r="26" spans="1:21" x14ac:dyDescent="0.25">
      <c r="C26" s="37">
        <f t="shared" ref="C26:C32" si="0">IF(C25=12,1,+C25+1)</f>
        <v>10</v>
      </c>
      <c r="D26" s="58" t="str">
        <f>VLOOKUP(C26,[0]!conNumAbv,2)</f>
        <v>Oct</v>
      </c>
      <c r="E26" s="38">
        <v>3</v>
      </c>
      <c r="M26" s="19"/>
      <c r="N26" s="42"/>
    </row>
    <row r="27" spans="1:21" x14ac:dyDescent="0.25">
      <c r="C27" s="56">
        <f t="shared" si="0"/>
        <v>11</v>
      </c>
      <c r="D27" s="58" t="str">
        <f>VLOOKUP(C27,[0]!conNumAbv,2)</f>
        <v>Nov</v>
      </c>
      <c r="E27" s="57">
        <v>4</v>
      </c>
      <c r="M27" s="19"/>
      <c r="N27" s="42"/>
    </row>
    <row r="28" spans="1:21" x14ac:dyDescent="0.25">
      <c r="C28" s="39">
        <f t="shared" si="0"/>
        <v>12</v>
      </c>
      <c r="D28" s="58" t="str">
        <f>VLOOKUP(C28,[0]!conNumAbv,2)</f>
        <v>Dec</v>
      </c>
      <c r="E28" s="40">
        <v>5</v>
      </c>
      <c r="M28" s="73"/>
      <c r="N28" s="42"/>
      <c r="U28" s="2" t="s">
        <v>80</v>
      </c>
    </row>
    <row r="29" spans="1:21" x14ac:dyDescent="0.25">
      <c r="C29" s="39">
        <f t="shared" si="0"/>
        <v>1</v>
      </c>
      <c r="D29" s="58" t="str">
        <f>VLOOKUP(C29,[0]!conNumAbv,2)</f>
        <v>Jan</v>
      </c>
      <c r="E29" s="40">
        <v>6</v>
      </c>
      <c r="M29" s="73"/>
      <c r="N29" s="42"/>
      <c r="Q29" s="2">
        <v>6</v>
      </c>
      <c r="R29" s="2">
        <v>1</v>
      </c>
      <c r="S29" s="2" t="s">
        <v>73</v>
      </c>
      <c r="U29" s="2">
        <v>2000</v>
      </c>
    </row>
    <row r="30" spans="1:21" x14ac:dyDescent="0.25">
      <c r="C30" s="56">
        <f t="shared" si="0"/>
        <v>2</v>
      </c>
      <c r="D30" s="58" t="str">
        <f>VLOOKUP(C30,[0]!conNumAbv,2)</f>
        <v>Feb</v>
      </c>
      <c r="E30" s="57">
        <v>7</v>
      </c>
      <c r="M30" s="73"/>
      <c r="N30" s="42"/>
      <c r="Q30" s="2">
        <v>0</v>
      </c>
      <c r="R30" s="2">
        <v>2</v>
      </c>
      <c r="S30" s="2" t="s">
        <v>74</v>
      </c>
      <c r="U30" s="2">
        <v>2004</v>
      </c>
    </row>
    <row r="31" spans="1:21" x14ac:dyDescent="0.25">
      <c r="C31" s="2">
        <f t="shared" si="0"/>
        <v>3</v>
      </c>
      <c r="D31" s="58" t="str">
        <f>VLOOKUP(C31,[0]!conNumAbv,2)</f>
        <v>Mar</v>
      </c>
      <c r="E31" s="41">
        <v>8</v>
      </c>
      <c r="M31" s="73"/>
      <c r="N31" s="42"/>
      <c r="Q31" s="2">
        <v>1</v>
      </c>
      <c r="R31" s="2">
        <v>3</v>
      </c>
      <c r="S31" s="2" t="s">
        <v>75</v>
      </c>
      <c r="U31" s="2">
        <v>2008</v>
      </c>
    </row>
    <row r="32" spans="1:21" x14ac:dyDescent="0.25">
      <c r="C32" s="2">
        <f t="shared" si="0"/>
        <v>4</v>
      </c>
      <c r="D32" s="58" t="str">
        <f>VLOOKUP(C32,[0]!conNumAbv,2)</f>
        <v>Apr</v>
      </c>
      <c r="E32" s="41">
        <v>9</v>
      </c>
      <c r="M32" s="73"/>
      <c r="N32" s="42"/>
      <c r="Q32" s="2">
        <v>2</v>
      </c>
      <c r="R32" s="2">
        <v>4</v>
      </c>
      <c r="S32" s="2" t="s">
        <v>76</v>
      </c>
      <c r="U32" s="37">
        <v>2012</v>
      </c>
    </row>
    <row r="33" spans="3:21" x14ac:dyDescent="0.25">
      <c r="M33" s="73"/>
      <c r="N33" s="42"/>
      <c r="Q33" s="2">
        <v>3</v>
      </c>
      <c r="R33" s="2">
        <v>5</v>
      </c>
      <c r="S33" s="2" t="s">
        <v>77</v>
      </c>
      <c r="U33" s="37">
        <v>2016</v>
      </c>
    </row>
    <row r="34" spans="3:21" x14ac:dyDescent="0.25">
      <c r="M34" s="73"/>
      <c r="Q34" s="2">
        <v>4</v>
      </c>
      <c r="R34" s="2">
        <v>6</v>
      </c>
      <c r="S34" s="2" t="s">
        <v>78</v>
      </c>
      <c r="U34" s="37">
        <v>2020</v>
      </c>
    </row>
    <row r="35" spans="3:21" x14ac:dyDescent="0.25">
      <c r="M35" s="73"/>
      <c r="Q35" s="2">
        <v>5</v>
      </c>
      <c r="R35" s="2">
        <v>7</v>
      </c>
      <c r="S35" s="2" t="s">
        <v>79</v>
      </c>
      <c r="U35" s="2">
        <v>2024</v>
      </c>
    </row>
    <row r="36" spans="3:21" x14ac:dyDescent="0.25">
      <c r="M36" s="73"/>
      <c r="U36" s="2">
        <v>2032</v>
      </c>
    </row>
    <row r="37" spans="3:21" x14ac:dyDescent="0.25">
      <c r="C37" s="2">
        <v>1</v>
      </c>
      <c r="D37" s="3" t="s">
        <v>57</v>
      </c>
      <c r="E37" s="19">
        <v>43817</v>
      </c>
      <c r="F37" s="19">
        <v>43852</v>
      </c>
      <c r="G37" s="25">
        <f>+F37-E37</f>
        <v>35</v>
      </c>
      <c r="M37" s="19"/>
      <c r="U37" s="2">
        <f>+U36+4</f>
        <v>2036</v>
      </c>
    </row>
    <row r="38" spans="3:21" x14ac:dyDescent="0.25">
      <c r="C38" s="2">
        <v>2</v>
      </c>
      <c r="D38" s="3" t="s">
        <v>58</v>
      </c>
      <c r="E38" s="19">
        <v>43852</v>
      </c>
      <c r="F38" s="19">
        <v>43880</v>
      </c>
      <c r="G38" s="25">
        <f>+F38-E38</f>
        <v>28</v>
      </c>
      <c r="U38" s="2">
        <f t="shared" ref="U38:U46" si="1">+U37+4</f>
        <v>2040</v>
      </c>
    </row>
    <row r="39" spans="3:21" x14ac:dyDescent="0.25">
      <c r="C39" s="2">
        <v>3</v>
      </c>
      <c r="D39" s="3" t="s">
        <v>47</v>
      </c>
      <c r="E39" s="19">
        <v>43880</v>
      </c>
      <c r="F39" s="19">
        <v>43908</v>
      </c>
      <c r="G39" s="25">
        <f>+F39-E39</f>
        <v>28</v>
      </c>
      <c r="U39" s="2">
        <f t="shared" si="1"/>
        <v>2044</v>
      </c>
    </row>
    <row r="40" spans="3:21" x14ac:dyDescent="0.25">
      <c r="C40" s="2">
        <v>4</v>
      </c>
      <c r="D40" s="3" t="s">
        <v>48</v>
      </c>
      <c r="E40" s="19">
        <v>43908</v>
      </c>
      <c r="F40" s="19">
        <v>43936</v>
      </c>
      <c r="G40" s="25">
        <f t="shared" ref="G40:G48" si="2">+F40-E40</f>
        <v>28</v>
      </c>
      <c r="U40" s="2">
        <f t="shared" si="1"/>
        <v>2048</v>
      </c>
    </row>
    <row r="41" spans="3:21" x14ac:dyDescent="0.25">
      <c r="C41" s="2">
        <v>5</v>
      </c>
      <c r="D41" s="2" t="s">
        <v>49</v>
      </c>
      <c r="E41" s="19">
        <v>43936</v>
      </c>
      <c r="F41" s="19">
        <v>43966</v>
      </c>
      <c r="G41" s="25">
        <f t="shared" si="2"/>
        <v>30</v>
      </c>
      <c r="U41" s="2">
        <f t="shared" si="1"/>
        <v>2052</v>
      </c>
    </row>
    <row r="42" spans="3:21" x14ac:dyDescent="0.25">
      <c r="C42" s="2">
        <v>6</v>
      </c>
      <c r="D42" s="3" t="s">
        <v>50</v>
      </c>
      <c r="E42" s="19">
        <v>43966</v>
      </c>
      <c r="F42" s="19">
        <v>43999</v>
      </c>
      <c r="G42" s="25">
        <f t="shared" si="2"/>
        <v>33</v>
      </c>
      <c r="U42" s="2">
        <f t="shared" si="1"/>
        <v>2056</v>
      </c>
    </row>
    <row r="43" spans="3:21" x14ac:dyDescent="0.25">
      <c r="C43" s="2">
        <v>7</v>
      </c>
      <c r="D43" s="3" t="s">
        <v>51</v>
      </c>
      <c r="E43" s="19">
        <v>43999</v>
      </c>
      <c r="F43" s="19">
        <v>44034</v>
      </c>
      <c r="G43" s="25">
        <f t="shared" si="2"/>
        <v>35</v>
      </c>
      <c r="U43" s="2">
        <f t="shared" si="1"/>
        <v>2060</v>
      </c>
    </row>
    <row r="44" spans="3:21" x14ac:dyDescent="0.25">
      <c r="C44" s="2">
        <v>8</v>
      </c>
      <c r="D44" s="3" t="s">
        <v>52</v>
      </c>
      <c r="E44" s="19">
        <v>44034</v>
      </c>
      <c r="F44" s="19">
        <v>44062</v>
      </c>
      <c r="G44" s="25">
        <f t="shared" si="2"/>
        <v>28</v>
      </c>
      <c r="U44" s="2">
        <f t="shared" si="1"/>
        <v>2064</v>
      </c>
    </row>
    <row r="45" spans="3:21" x14ac:dyDescent="0.25">
      <c r="C45" s="2">
        <v>9</v>
      </c>
      <c r="D45" s="3" t="s">
        <v>53</v>
      </c>
      <c r="E45" s="19">
        <v>44062</v>
      </c>
      <c r="F45" s="19">
        <v>44090</v>
      </c>
      <c r="G45" s="25">
        <f t="shared" si="2"/>
        <v>28</v>
      </c>
      <c r="U45" s="2">
        <f t="shared" si="1"/>
        <v>2068</v>
      </c>
    </row>
    <row r="46" spans="3:21" x14ac:dyDescent="0.25">
      <c r="C46" s="2">
        <v>10</v>
      </c>
      <c r="D46" s="3" t="s">
        <v>54</v>
      </c>
      <c r="E46" s="19">
        <v>44090</v>
      </c>
      <c r="F46" s="19">
        <v>44125</v>
      </c>
      <c r="G46" s="25">
        <f t="shared" si="2"/>
        <v>35</v>
      </c>
      <c r="U46" s="2">
        <f t="shared" si="1"/>
        <v>2072</v>
      </c>
    </row>
    <row r="47" spans="3:21" x14ac:dyDescent="0.25">
      <c r="C47" s="2">
        <v>11</v>
      </c>
      <c r="D47" s="3" t="s">
        <v>55</v>
      </c>
      <c r="E47" s="19">
        <v>44125</v>
      </c>
      <c r="F47" s="19">
        <v>44153</v>
      </c>
      <c r="G47" s="25">
        <f t="shared" si="2"/>
        <v>28</v>
      </c>
    </row>
    <row r="48" spans="3:21" x14ac:dyDescent="0.25">
      <c r="C48" s="2">
        <v>12</v>
      </c>
      <c r="D48" s="3" t="s">
        <v>56</v>
      </c>
      <c r="E48" s="19">
        <v>44153</v>
      </c>
      <c r="F48" s="19">
        <v>44181</v>
      </c>
      <c r="G48" s="25">
        <f t="shared" si="2"/>
        <v>28</v>
      </c>
    </row>
  </sheetData>
  <sheetProtection selectLockedCells="1"/>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
  <sheetViews>
    <sheetView topLeftCell="A73" workbookViewId="0">
      <selection activeCell="A129" sqref="A129"/>
    </sheetView>
  </sheetViews>
  <sheetFormatPr defaultRowHeight="15" customHeight="1" x14ac:dyDescent="0.2"/>
  <cols>
    <col min="1" max="1" width="10.7109375" style="52" bestFit="1" customWidth="1"/>
    <col min="2" max="2" width="2" style="9" bestFit="1" customWidth="1"/>
    <col min="3" max="4" width="9.140625" style="9"/>
    <col min="5" max="5" width="9.140625" style="44"/>
    <col min="6" max="6" width="10.140625" style="9" bestFit="1" customWidth="1"/>
    <col min="7" max="16384" width="9.140625" style="9"/>
  </cols>
  <sheetData>
    <row r="1" spans="1:8" ht="15" customHeight="1" x14ac:dyDescent="0.2">
      <c r="A1" s="51">
        <v>38719</v>
      </c>
      <c r="B1" s="9">
        <f>WEEKDAY(A1,1)</f>
        <v>2</v>
      </c>
      <c r="C1" s="9" t="str">
        <f>VLOOKUP(B1,$G$5:$H$11,2)</f>
        <v>mon</v>
      </c>
    </row>
    <row r="2" spans="1:8" ht="15" customHeight="1" x14ac:dyDescent="0.2">
      <c r="A2" s="51">
        <v>38733</v>
      </c>
      <c r="B2" s="9">
        <f t="shared" ref="B2:B65" si="0">WEEKDAY(A2,1)</f>
        <v>2</v>
      </c>
      <c r="C2" s="9" t="str">
        <f t="shared" ref="C2:C65" si="1">VLOOKUP(B2,$G$5:$H$11,2)</f>
        <v>mon</v>
      </c>
    </row>
    <row r="3" spans="1:8" ht="15" customHeight="1" x14ac:dyDescent="0.2">
      <c r="A3" s="51">
        <v>38768</v>
      </c>
      <c r="B3" s="9">
        <f t="shared" si="0"/>
        <v>2</v>
      </c>
      <c r="C3" s="9" t="str">
        <f t="shared" si="1"/>
        <v>mon</v>
      </c>
    </row>
    <row r="4" spans="1:8" ht="15" customHeight="1" x14ac:dyDescent="0.2">
      <c r="A4" s="51">
        <v>38821</v>
      </c>
      <c r="B4" s="9">
        <f t="shared" si="0"/>
        <v>6</v>
      </c>
      <c r="C4" s="9" t="str">
        <f t="shared" si="1"/>
        <v>fri</v>
      </c>
    </row>
    <row r="5" spans="1:8" ht="15" customHeight="1" x14ac:dyDescent="0.2">
      <c r="A5" s="51">
        <v>38866</v>
      </c>
      <c r="B5" s="9">
        <f t="shared" si="0"/>
        <v>2</v>
      </c>
      <c r="C5" s="9" t="str">
        <f t="shared" si="1"/>
        <v>mon</v>
      </c>
      <c r="G5" s="9">
        <v>1</v>
      </c>
      <c r="H5" s="9" t="s">
        <v>73</v>
      </c>
    </row>
    <row r="6" spans="1:8" ht="15" customHeight="1" x14ac:dyDescent="0.2">
      <c r="A6" s="51">
        <v>38902</v>
      </c>
      <c r="B6" s="9">
        <f t="shared" si="0"/>
        <v>3</v>
      </c>
      <c r="C6" s="9" t="str">
        <f t="shared" si="1"/>
        <v>tue</v>
      </c>
      <c r="G6" s="9">
        <v>2</v>
      </c>
      <c r="H6" s="9" t="s">
        <v>74</v>
      </c>
    </row>
    <row r="7" spans="1:8" ht="15" customHeight="1" x14ac:dyDescent="0.2">
      <c r="A7" s="51">
        <v>38964</v>
      </c>
      <c r="B7" s="9">
        <f t="shared" si="0"/>
        <v>2</v>
      </c>
      <c r="C7" s="9" t="str">
        <f t="shared" si="1"/>
        <v>mon</v>
      </c>
      <c r="G7" s="9">
        <v>3</v>
      </c>
      <c r="H7" s="9" t="s">
        <v>75</v>
      </c>
    </row>
    <row r="8" spans="1:8" ht="15" customHeight="1" x14ac:dyDescent="0.2">
      <c r="A8" s="51">
        <v>39044</v>
      </c>
      <c r="B8" s="9">
        <f t="shared" si="0"/>
        <v>5</v>
      </c>
      <c r="C8" s="9" t="str">
        <f t="shared" si="1"/>
        <v>thu</v>
      </c>
      <c r="G8" s="9">
        <v>4</v>
      </c>
      <c r="H8" s="9" t="s">
        <v>76</v>
      </c>
    </row>
    <row r="9" spans="1:8" ht="15" customHeight="1" x14ac:dyDescent="0.2">
      <c r="A9" s="51">
        <v>39076</v>
      </c>
      <c r="B9" s="9">
        <f t="shared" si="0"/>
        <v>2</v>
      </c>
      <c r="C9" s="9" t="str">
        <f t="shared" si="1"/>
        <v>mon</v>
      </c>
      <c r="G9" s="9">
        <v>5</v>
      </c>
      <c r="H9" s="9" t="s">
        <v>77</v>
      </c>
    </row>
    <row r="10" spans="1:8" ht="15" customHeight="1" x14ac:dyDescent="0.2">
      <c r="A10" s="51">
        <v>39083</v>
      </c>
      <c r="B10" s="9">
        <f t="shared" si="0"/>
        <v>2</v>
      </c>
      <c r="C10" s="9" t="str">
        <f t="shared" si="1"/>
        <v>mon</v>
      </c>
      <c r="G10" s="9">
        <v>6</v>
      </c>
      <c r="H10" s="9" t="s">
        <v>78</v>
      </c>
    </row>
    <row r="11" spans="1:8" ht="15" customHeight="1" x14ac:dyDescent="0.2">
      <c r="A11" s="51">
        <v>39097</v>
      </c>
      <c r="B11" s="9">
        <f t="shared" si="0"/>
        <v>2</v>
      </c>
      <c r="C11" s="9" t="str">
        <f t="shared" si="1"/>
        <v>mon</v>
      </c>
      <c r="E11" s="45"/>
      <c r="G11" s="9">
        <v>7</v>
      </c>
      <c r="H11" s="9" t="s">
        <v>79</v>
      </c>
    </row>
    <row r="12" spans="1:8" ht="15" customHeight="1" x14ac:dyDescent="0.2">
      <c r="A12" s="51">
        <v>39132</v>
      </c>
      <c r="B12" s="9">
        <f t="shared" si="0"/>
        <v>2</v>
      </c>
      <c r="C12" s="9" t="str">
        <f t="shared" si="1"/>
        <v>mon</v>
      </c>
      <c r="E12" s="45"/>
    </row>
    <row r="13" spans="1:8" ht="15" customHeight="1" x14ac:dyDescent="0.2">
      <c r="A13" s="51">
        <v>39178</v>
      </c>
      <c r="B13" s="9">
        <f t="shared" si="0"/>
        <v>6</v>
      </c>
      <c r="C13" s="9" t="str">
        <f t="shared" si="1"/>
        <v>fri</v>
      </c>
      <c r="E13" s="45"/>
    </row>
    <row r="14" spans="1:8" ht="15" customHeight="1" x14ac:dyDescent="0.2">
      <c r="A14" s="51">
        <v>39230</v>
      </c>
      <c r="B14" s="9">
        <f t="shared" si="0"/>
        <v>2</v>
      </c>
      <c r="C14" s="9" t="str">
        <f t="shared" si="1"/>
        <v>mon</v>
      </c>
      <c r="E14" s="45"/>
    </row>
    <row r="15" spans="1:8" ht="15" customHeight="1" x14ac:dyDescent="0.2">
      <c r="A15" s="51">
        <v>39267</v>
      </c>
      <c r="B15" s="9">
        <f t="shared" si="0"/>
        <v>4</v>
      </c>
      <c r="C15" s="9" t="str">
        <f t="shared" si="1"/>
        <v>wed</v>
      </c>
      <c r="E15" s="45"/>
    </row>
    <row r="16" spans="1:8" ht="15" customHeight="1" x14ac:dyDescent="0.2">
      <c r="A16" s="51">
        <v>39328</v>
      </c>
      <c r="B16" s="9">
        <f t="shared" si="0"/>
        <v>2</v>
      </c>
      <c r="C16" s="9" t="str">
        <f t="shared" si="1"/>
        <v>mon</v>
      </c>
      <c r="E16" s="45"/>
    </row>
    <row r="17" spans="1:6" ht="15" customHeight="1" x14ac:dyDescent="0.2">
      <c r="A17" s="51">
        <v>39408</v>
      </c>
      <c r="B17" s="9">
        <f t="shared" si="0"/>
        <v>5</v>
      </c>
      <c r="C17" s="9" t="str">
        <f t="shared" si="1"/>
        <v>thu</v>
      </c>
      <c r="E17" s="45"/>
    </row>
    <row r="18" spans="1:6" ht="15" customHeight="1" x14ac:dyDescent="0.2">
      <c r="A18" s="51">
        <v>39441</v>
      </c>
      <c r="B18" s="9">
        <f t="shared" si="0"/>
        <v>3</v>
      </c>
      <c r="C18" s="9" t="str">
        <f t="shared" si="1"/>
        <v>tue</v>
      </c>
      <c r="E18" s="45"/>
    </row>
    <row r="19" spans="1:6" ht="15" customHeight="1" x14ac:dyDescent="0.2">
      <c r="A19" s="51">
        <v>39448</v>
      </c>
      <c r="B19" s="9">
        <f t="shared" si="0"/>
        <v>3</v>
      </c>
      <c r="C19" s="9" t="str">
        <f t="shared" si="1"/>
        <v>tue</v>
      </c>
      <c r="E19" s="45"/>
    </row>
    <row r="20" spans="1:6" ht="15" customHeight="1" x14ac:dyDescent="0.25">
      <c r="A20" s="51">
        <v>39468</v>
      </c>
      <c r="B20" s="9">
        <f t="shared" si="0"/>
        <v>2</v>
      </c>
      <c r="C20" s="9" t="str">
        <f t="shared" si="1"/>
        <v>mon</v>
      </c>
      <c r="E20" s="46"/>
      <c r="F20"/>
    </row>
    <row r="21" spans="1:6" ht="15" customHeight="1" x14ac:dyDescent="0.25">
      <c r="A21" s="51">
        <v>39496</v>
      </c>
      <c r="B21" s="9">
        <f t="shared" si="0"/>
        <v>2</v>
      </c>
      <c r="C21" s="9" t="str">
        <f t="shared" si="1"/>
        <v>mon</v>
      </c>
      <c r="E21" s="46"/>
      <c r="F21"/>
    </row>
    <row r="22" spans="1:6" ht="15" customHeight="1" x14ac:dyDescent="0.25">
      <c r="A22" s="51">
        <v>39528</v>
      </c>
      <c r="B22" s="9">
        <f t="shared" si="0"/>
        <v>6</v>
      </c>
      <c r="C22" s="9" t="str">
        <f t="shared" si="1"/>
        <v>fri</v>
      </c>
      <c r="E22" s="47"/>
      <c r="F22"/>
    </row>
    <row r="23" spans="1:6" ht="15" customHeight="1" x14ac:dyDescent="0.25">
      <c r="A23" s="51">
        <v>39594</v>
      </c>
      <c r="B23" s="9">
        <f t="shared" si="0"/>
        <v>2</v>
      </c>
      <c r="C23" s="9" t="str">
        <f t="shared" si="1"/>
        <v>mon</v>
      </c>
      <c r="E23" s="46"/>
      <c r="F23"/>
    </row>
    <row r="24" spans="1:6" ht="15" customHeight="1" x14ac:dyDescent="0.25">
      <c r="A24" s="51">
        <v>39633</v>
      </c>
      <c r="B24" s="9">
        <f t="shared" si="0"/>
        <v>6</v>
      </c>
      <c r="C24" s="9" t="str">
        <f t="shared" si="1"/>
        <v>fri</v>
      </c>
      <c r="E24" s="48"/>
      <c r="F24"/>
    </row>
    <row r="25" spans="1:6" ht="15" customHeight="1" x14ac:dyDescent="0.25">
      <c r="A25" s="51">
        <v>39692</v>
      </c>
      <c r="B25" s="9">
        <f t="shared" si="0"/>
        <v>2</v>
      </c>
      <c r="C25" s="9" t="str">
        <f t="shared" si="1"/>
        <v>mon</v>
      </c>
      <c r="E25" s="46"/>
      <c r="F25"/>
    </row>
    <row r="26" spans="1:6" ht="15" customHeight="1" x14ac:dyDescent="0.2">
      <c r="A26" s="51">
        <v>39779</v>
      </c>
      <c r="B26" s="9">
        <f t="shared" si="0"/>
        <v>5</v>
      </c>
      <c r="C26" s="9" t="str">
        <f t="shared" si="1"/>
        <v>thu</v>
      </c>
      <c r="E26" s="45"/>
    </row>
    <row r="27" spans="1:6" ht="15" customHeight="1" x14ac:dyDescent="0.2">
      <c r="A27" s="51">
        <v>39807</v>
      </c>
      <c r="B27" s="9">
        <f>WEEKDAY(A27,1)</f>
        <v>5</v>
      </c>
      <c r="C27" s="9" t="str">
        <f t="shared" si="1"/>
        <v>thu</v>
      </c>
      <c r="E27" s="45"/>
    </row>
    <row r="28" spans="1:6" ht="15" customHeight="1" x14ac:dyDescent="0.2">
      <c r="A28" s="51">
        <v>39814</v>
      </c>
      <c r="B28" s="9">
        <f t="shared" si="0"/>
        <v>5</v>
      </c>
      <c r="C28" s="9" t="str">
        <f t="shared" si="1"/>
        <v>thu</v>
      </c>
      <c r="E28" s="45"/>
    </row>
    <row r="29" spans="1:6" ht="15" customHeight="1" x14ac:dyDescent="0.2">
      <c r="A29" s="51">
        <v>39832</v>
      </c>
      <c r="B29" s="9">
        <f t="shared" si="0"/>
        <v>2</v>
      </c>
      <c r="C29" s="9" t="str">
        <f t="shared" si="1"/>
        <v>mon</v>
      </c>
      <c r="E29" s="45"/>
    </row>
    <row r="30" spans="1:6" ht="15" customHeight="1" x14ac:dyDescent="0.2">
      <c r="A30" s="51">
        <v>39860</v>
      </c>
      <c r="B30" s="9">
        <f t="shared" si="0"/>
        <v>2</v>
      </c>
      <c r="C30" s="9" t="str">
        <f t="shared" si="1"/>
        <v>mon</v>
      </c>
      <c r="E30" s="45"/>
    </row>
    <row r="31" spans="1:6" ht="15" customHeight="1" x14ac:dyDescent="0.2">
      <c r="A31" s="51">
        <v>39913</v>
      </c>
      <c r="B31" s="9">
        <f t="shared" si="0"/>
        <v>6</v>
      </c>
      <c r="C31" s="9" t="str">
        <f t="shared" si="1"/>
        <v>fri</v>
      </c>
      <c r="E31" s="45"/>
    </row>
    <row r="32" spans="1:6" ht="15" customHeight="1" x14ac:dyDescent="0.2">
      <c r="A32" s="51">
        <v>39958</v>
      </c>
      <c r="B32" s="9">
        <f t="shared" si="0"/>
        <v>2</v>
      </c>
      <c r="C32" s="9" t="str">
        <f t="shared" si="1"/>
        <v>mon</v>
      </c>
      <c r="E32" s="45"/>
    </row>
    <row r="33" spans="1:5" ht="15" customHeight="1" x14ac:dyDescent="0.2">
      <c r="A33" s="51">
        <v>39997</v>
      </c>
      <c r="B33" s="9">
        <f t="shared" si="0"/>
        <v>6</v>
      </c>
      <c r="C33" s="9" t="str">
        <f t="shared" si="1"/>
        <v>fri</v>
      </c>
      <c r="E33" s="45"/>
    </row>
    <row r="34" spans="1:5" ht="15" customHeight="1" x14ac:dyDescent="0.2">
      <c r="A34" s="51">
        <v>40063</v>
      </c>
      <c r="B34" s="9">
        <f t="shared" si="0"/>
        <v>2</v>
      </c>
      <c r="C34" s="9" t="str">
        <f t="shared" si="1"/>
        <v>mon</v>
      </c>
      <c r="E34" s="45"/>
    </row>
    <row r="35" spans="1:5" ht="15" customHeight="1" x14ac:dyDescent="0.25">
      <c r="A35" s="51">
        <v>40143</v>
      </c>
      <c r="B35" s="9">
        <f t="shared" si="0"/>
        <v>5</v>
      </c>
      <c r="C35" s="9" t="str">
        <f t="shared" si="1"/>
        <v>thu</v>
      </c>
      <c r="E35" s="46"/>
    </row>
    <row r="36" spans="1:5" ht="15" customHeight="1" x14ac:dyDescent="0.2">
      <c r="A36" s="51">
        <v>40172</v>
      </c>
      <c r="B36" s="9">
        <f t="shared" si="0"/>
        <v>6</v>
      </c>
      <c r="C36" s="9" t="str">
        <f t="shared" si="1"/>
        <v>fri</v>
      </c>
      <c r="E36" s="45"/>
    </row>
    <row r="37" spans="1:5" ht="15" customHeight="1" x14ac:dyDescent="0.2">
      <c r="A37" s="51">
        <v>40179</v>
      </c>
      <c r="B37" s="9">
        <f t="shared" si="0"/>
        <v>6</v>
      </c>
      <c r="C37" s="9" t="str">
        <f t="shared" si="1"/>
        <v>fri</v>
      </c>
      <c r="E37" s="45"/>
    </row>
    <row r="38" spans="1:5" ht="15" customHeight="1" x14ac:dyDescent="0.25">
      <c r="A38" s="51">
        <v>40196</v>
      </c>
      <c r="B38" s="9">
        <f t="shared" si="0"/>
        <v>2</v>
      </c>
      <c r="C38" s="9" t="str">
        <f t="shared" si="1"/>
        <v>mon</v>
      </c>
      <c r="E38" s="46"/>
    </row>
    <row r="39" spans="1:5" ht="15" customHeight="1" x14ac:dyDescent="0.25">
      <c r="A39" s="51">
        <v>40224</v>
      </c>
      <c r="B39" s="9">
        <f t="shared" si="0"/>
        <v>2</v>
      </c>
      <c r="C39" s="9" t="str">
        <f t="shared" si="1"/>
        <v>mon</v>
      </c>
      <c r="E39" s="46"/>
    </row>
    <row r="40" spans="1:5" ht="15" customHeight="1" x14ac:dyDescent="0.25">
      <c r="A40" s="51">
        <v>40270</v>
      </c>
      <c r="B40" s="9">
        <f t="shared" si="0"/>
        <v>6</v>
      </c>
      <c r="C40" s="9" t="str">
        <f t="shared" si="1"/>
        <v>fri</v>
      </c>
      <c r="E40" s="47"/>
    </row>
    <row r="41" spans="1:5" ht="15" customHeight="1" x14ac:dyDescent="0.25">
      <c r="A41" s="51">
        <v>40329</v>
      </c>
      <c r="B41" s="9">
        <f t="shared" si="0"/>
        <v>2</v>
      </c>
      <c r="C41" s="9" t="str">
        <f t="shared" si="1"/>
        <v>mon</v>
      </c>
      <c r="E41" s="46"/>
    </row>
    <row r="42" spans="1:5" ht="15" customHeight="1" x14ac:dyDescent="0.2">
      <c r="A42" s="51">
        <v>40364</v>
      </c>
      <c r="B42" s="9">
        <f t="shared" si="0"/>
        <v>2</v>
      </c>
      <c r="C42" s="9" t="str">
        <f t="shared" si="1"/>
        <v>mon</v>
      </c>
      <c r="E42" s="48"/>
    </row>
    <row r="43" spans="1:5" ht="15" customHeight="1" x14ac:dyDescent="0.25">
      <c r="A43" s="51">
        <v>40427</v>
      </c>
      <c r="B43" s="9">
        <f t="shared" si="0"/>
        <v>2</v>
      </c>
      <c r="C43" s="9" t="str">
        <f t="shared" si="1"/>
        <v>mon</v>
      </c>
      <c r="E43" s="46"/>
    </row>
    <row r="44" spans="1:5" ht="15" customHeight="1" x14ac:dyDescent="0.2">
      <c r="A44" s="51">
        <v>40507</v>
      </c>
      <c r="B44" s="9">
        <f t="shared" si="0"/>
        <v>5</v>
      </c>
      <c r="C44" s="9" t="str">
        <f t="shared" si="1"/>
        <v>thu</v>
      </c>
      <c r="E44" s="45"/>
    </row>
    <row r="45" spans="1:5" ht="15" customHeight="1" x14ac:dyDescent="0.2">
      <c r="A45" s="51">
        <v>40536</v>
      </c>
      <c r="B45" s="9">
        <f t="shared" si="0"/>
        <v>6</v>
      </c>
      <c r="C45" s="9" t="str">
        <f t="shared" si="1"/>
        <v>fri</v>
      </c>
      <c r="E45" s="45"/>
    </row>
    <row r="46" spans="1:5" ht="15" customHeight="1" x14ac:dyDescent="0.2">
      <c r="A46" s="51">
        <v>40560</v>
      </c>
      <c r="B46" s="9">
        <f t="shared" si="0"/>
        <v>2</v>
      </c>
      <c r="C46" s="9" t="str">
        <f t="shared" si="1"/>
        <v>mon</v>
      </c>
      <c r="E46" s="45"/>
    </row>
    <row r="47" spans="1:5" ht="15" customHeight="1" x14ac:dyDescent="0.25">
      <c r="A47" s="51">
        <v>40595</v>
      </c>
      <c r="B47" s="9">
        <f t="shared" si="0"/>
        <v>2</v>
      </c>
      <c r="C47" s="9" t="str">
        <f t="shared" si="1"/>
        <v>mon</v>
      </c>
      <c r="E47" s="46"/>
    </row>
    <row r="48" spans="1:5" ht="15" customHeight="1" x14ac:dyDescent="0.25">
      <c r="A48" s="51">
        <v>40655</v>
      </c>
      <c r="B48" s="9">
        <f t="shared" si="0"/>
        <v>6</v>
      </c>
      <c r="C48" s="9" t="str">
        <f t="shared" si="1"/>
        <v>fri</v>
      </c>
      <c r="E48" s="46"/>
    </row>
    <row r="49" spans="1:5" ht="15" customHeight="1" x14ac:dyDescent="0.25">
      <c r="A49" s="51">
        <v>40693</v>
      </c>
      <c r="B49" s="9">
        <f t="shared" si="0"/>
        <v>2</v>
      </c>
      <c r="C49" s="9" t="str">
        <f t="shared" si="1"/>
        <v>mon</v>
      </c>
      <c r="E49" s="47"/>
    </row>
    <row r="50" spans="1:5" ht="15" customHeight="1" x14ac:dyDescent="0.25">
      <c r="A50" s="51">
        <v>40728</v>
      </c>
      <c r="B50" s="9">
        <f t="shared" si="0"/>
        <v>2</v>
      </c>
      <c r="C50" s="9" t="str">
        <f t="shared" si="1"/>
        <v>mon</v>
      </c>
      <c r="E50" s="46"/>
    </row>
    <row r="51" spans="1:5" ht="15" customHeight="1" x14ac:dyDescent="0.2">
      <c r="A51" s="51">
        <v>40791</v>
      </c>
      <c r="B51" s="9">
        <f t="shared" si="0"/>
        <v>2</v>
      </c>
      <c r="C51" s="9" t="str">
        <f t="shared" si="1"/>
        <v>mon</v>
      </c>
      <c r="E51" s="48"/>
    </row>
    <row r="52" spans="1:5" ht="15" customHeight="1" x14ac:dyDescent="0.25">
      <c r="A52" s="51">
        <v>40871</v>
      </c>
      <c r="B52" s="9">
        <f t="shared" si="0"/>
        <v>5</v>
      </c>
      <c r="C52" s="9" t="str">
        <f t="shared" si="1"/>
        <v>thu</v>
      </c>
      <c r="E52" s="46"/>
    </row>
    <row r="53" spans="1:5" ht="15" customHeight="1" x14ac:dyDescent="0.2">
      <c r="A53" s="51">
        <v>40903</v>
      </c>
      <c r="B53" s="9">
        <f t="shared" si="0"/>
        <v>2</v>
      </c>
      <c r="C53" s="9" t="str">
        <f t="shared" si="1"/>
        <v>mon</v>
      </c>
      <c r="E53" s="45"/>
    </row>
    <row r="54" spans="1:5" ht="15" customHeight="1" x14ac:dyDescent="0.2">
      <c r="A54" s="51">
        <v>40910</v>
      </c>
      <c r="B54" s="9">
        <f t="shared" si="0"/>
        <v>2</v>
      </c>
      <c r="C54" s="9" t="str">
        <f t="shared" si="1"/>
        <v>mon</v>
      </c>
      <c r="E54" s="45"/>
    </row>
    <row r="55" spans="1:5" ht="15" customHeight="1" x14ac:dyDescent="0.2">
      <c r="A55" s="51">
        <v>40910</v>
      </c>
      <c r="B55" s="9">
        <f t="shared" si="0"/>
        <v>2</v>
      </c>
      <c r="C55" s="9" t="str">
        <f t="shared" si="1"/>
        <v>mon</v>
      </c>
      <c r="E55" s="45"/>
    </row>
    <row r="56" spans="1:5" ht="15" customHeight="1" x14ac:dyDescent="0.25">
      <c r="A56" s="51">
        <v>40924</v>
      </c>
      <c r="B56" s="9">
        <f t="shared" si="0"/>
        <v>2</v>
      </c>
      <c r="C56" s="9" t="str">
        <f t="shared" si="1"/>
        <v>mon</v>
      </c>
      <c r="E56" s="46"/>
    </row>
    <row r="57" spans="1:5" ht="15" customHeight="1" x14ac:dyDescent="0.25">
      <c r="A57" s="51">
        <v>40959</v>
      </c>
      <c r="B57" s="9">
        <f t="shared" si="0"/>
        <v>2</v>
      </c>
      <c r="C57" s="9" t="str">
        <f t="shared" si="1"/>
        <v>mon</v>
      </c>
      <c r="E57" s="46"/>
    </row>
    <row r="58" spans="1:5" ht="15" customHeight="1" x14ac:dyDescent="0.25">
      <c r="A58" s="51">
        <v>41005</v>
      </c>
      <c r="B58" s="9">
        <f t="shared" si="0"/>
        <v>6</v>
      </c>
      <c r="C58" s="9" t="str">
        <f t="shared" si="1"/>
        <v>fri</v>
      </c>
      <c r="E58" s="47"/>
    </row>
    <row r="59" spans="1:5" ht="15" customHeight="1" x14ac:dyDescent="0.25">
      <c r="A59" s="51">
        <v>41057</v>
      </c>
      <c r="B59" s="9">
        <f t="shared" si="0"/>
        <v>2</v>
      </c>
      <c r="C59" s="9" t="str">
        <f t="shared" si="1"/>
        <v>mon</v>
      </c>
      <c r="E59" s="46"/>
    </row>
    <row r="60" spans="1:5" ht="15" customHeight="1" x14ac:dyDescent="0.2">
      <c r="A60" s="51">
        <v>41094</v>
      </c>
      <c r="B60" s="9">
        <f t="shared" si="0"/>
        <v>4</v>
      </c>
      <c r="C60" s="9" t="str">
        <f t="shared" si="1"/>
        <v>wed</v>
      </c>
      <c r="E60" s="48"/>
    </row>
    <row r="61" spans="1:5" ht="15" customHeight="1" x14ac:dyDescent="0.25">
      <c r="A61" s="51">
        <v>41155</v>
      </c>
      <c r="B61" s="9">
        <f t="shared" si="0"/>
        <v>2</v>
      </c>
      <c r="C61" s="9" t="str">
        <f t="shared" si="1"/>
        <v>mon</v>
      </c>
      <c r="E61" s="46"/>
    </row>
    <row r="62" spans="1:5" ht="15" customHeight="1" x14ac:dyDescent="0.2">
      <c r="A62" s="51">
        <v>41235</v>
      </c>
      <c r="B62" s="9">
        <f t="shared" si="0"/>
        <v>5</v>
      </c>
      <c r="C62" s="9" t="str">
        <f t="shared" si="1"/>
        <v>thu</v>
      </c>
      <c r="E62" s="45"/>
    </row>
    <row r="63" spans="1:5" ht="15" customHeight="1" x14ac:dyDescent="0.2">
      <c r="A63" s="51">
        <v>41268</v>
      </c>
      <c r="B63" s="9">
        <f t="shared" si="0"/>
        <v>3</v>
      </c>
      <c r="C63" s="9" t="str">
        <f t="shared" si="1"/>
        <v>tue</v>
      </c>
      <c r="E63" s="45"/>
    </row>
    <row r="64" spans="1:5" ht="15" customHeight="1" x14ac:dyDescent="0.2">
      <c r="A64" s="51">
        <v>41275</v>
      </c>
      <c r="B64" s="9">
        <f t="shared" si="0"/>
        <v>3</v>
      </c>
      <c r="C64" s="9" t="str">
        <f t="shared" si="1"/>
        <v>tue</v>
      </c>
      <c r="E64" s="45"/>
    </row>
    <row r="65" spans="1:5" ht="15" customHeight="1" x14ac:dyDescent="0.25">
      <c r="A65" s="51">
        <v>41295</v>
      </c>
      <c r="B65" s="9">
        <f t="shared" si="0"/>
        <v>2</v>
      </c>
      <c r="C65" s="9" t="str">
        <f t="shared" si="1"/>
        <v>mon</v>
      </c>
      <c r="E65" s="46"/>
    </row>
    <row r="66" spans="1:5" ht="15" customHeight="1" x14ac:dyDescent="0.25">
      <c r="A66" s="51">
        <v>41323</v>
      </c>
      <c r="B66" s="9">
        <f t="shared" ref="B66:B129" si="2">WEEKDAY(A66,1)</f>
        <v>2</v>
      </c>
      <c r="C66" s="9" t="str">
        <f t="shared" ref="C66:C129" si="3">VLOOKUP(B66,$G$5:$H$11,2)</f>
        <v>mon</v>
      </c>
      <c r="E66" s="46"/>
    </row>
    <row r="67" spans="1:5" ht="15" customHeight="1" x14ac:dyDescent="0.25">
      <c r="A67" s="51">
        <v>41362</v>
      </c>
      <c r="B67" s="9">
        <f t="shared" si="2"/>
        <v>6</v>
      </c>
      <c r="C67" s="9" t="str">
        <f t="shared" si="3"/>
        <v>fri</v>
      </c>
      <c r="E67" s="47"/>
    </row>
    <row r="68" spans="1:5" ht="15" customHeight="1" x14ac:dyDescent="0.25">
      <c r="A68" s="51">
        <v>41421</v>
      </c>
      <c r="B68" s="9">
        <f t="shared" si="2"/>
        <v>2</v>
      </c>
      <c r="C68" s="9" t="str">
        <f t="shared" si="3"/>
        <v>mon</v>
      </c>
      <c r="E68" s="46"/>
    </row>
    <row r="69" spans="1:5" ht="15" customHeight="1" x14ac:dyDescent="0.2">
      <c r="A69" s="51">
        <v>41459</v>
      </c>
      <c r="B69" s="9">
        <f t="shared" si="2"/>
        <v>5</v>
      </c>
      <c r="C69" s="9" t="str">
        <f t="shared" si="3"/>
        <v>thu</v>
      </c>
      <c r="E69" s="48"/>
    </row>
    <row r="70" spans="1:5" ht="15" customHeight="1" x14ac:dyDescent="0.25">
      <c r="A70" s="51">
        <v>41519</v>
      </c>
      <c r="B70" s="9">
        <f t="shared" si="2"/>
        <v>2</v>
      </c>
      <c r="C70" s="9" t="str">
        <f t="shared" si="3"/>
        <v>mon</v>
      </c>
      <c r="E70" s="46"/>
    </row>
    <row r="71" spans="1:5" ht="15" customHeight="1" x14ac:dyDescent="0.2">
      <c r="A71" s="51">
        <v>41606</v>
      </c>
      <c r="B71" s="9">
        <f t="shared" si="2"/>
        <v>5</v>
      </c>
      <c r="C71" s="9" t="str">
        <f t="shared" si="3"/>
        <v>thu</v>
      </c>
      <c r="E71" s="45"/>
    </row>
    <row r="72" spans="1:5" ht="15" customHeight="1" x14ac:dyDescent="0.2">
      <c r="A72" s="51">
        <v>41633</v>
      </c>
      <c r="B72" s="9">
        <f t="shared" si="2"/>
        <v>4</v>
      </c>
      <c r="C72" s="9" t="str">
        <f t="shared" si="3"/>
        <v>wed</v>
      </c>
      <c r="E72" s="45"/>
    </row>
    <row r="73" spans="1:5" ht="15" customHeight="1" x14ac:dyDescent="0.2">
      <c r="A73" s="51">
        <v>41640</v>
      </c>
      <c r="B73" s="9">
        <f t="shared" si="2"/>
        <v>4</v>
      </c>
      <c r="C73" s="9" t="str">
        <f t="shared" si="3"/>
        <v>wed</v>
      </c>
      <c r="E73" s="45"/>
    </row>
    <row r="74" spans="1:5" ht="15" customHeight="1" x14ac:dyDescent="0.25">
      <c r="A74" s="51">
        <v>41659</v>
      </c>
      <c r="B74" s="9">
        <f t="shared" si="2"/>
        <v>2</v>
      </c>
      <c r="C74" s="9" t="str">
        <f t="shared" si="3"/>
        <v>mon</v>
      </c>
      <c r="E74" s="46"/>
    </row>
    <row r="75" spans="1:5" ht="15" customHeight="1" x14ac:dyDescent="0.25">
      <c r="A75" s="51">
        <v>41687</v>
      </c>
      <c r="B75" s="9">
        <f t="shared" si="2"/>
        <v>2</v>
      </c>
      <c r="C75" s="9" t="str">
        <f t="shared" si="3"/>
        <v>mon</v>
      </c>
      <c r="E75" s="46"/>
    </row>
    <row r="76" spans="1:5" ht="15" customHeight="1" x14ac:dyDescent="0.25">
      <c r="A76" s="51">
        <v>41747</v>
      </c>
      <c r="B76" s="9">
        <f t="shared" si="2"/>
        <v>6</v>
      </c>
      <c r="C76" s="9" t="str">
        <f t="shared" si="3"/>
        <v>fri</v>
      </c>
      <c r="E76" s="47"/>
    </row>
    <row r="77" spans="1:5" ht="15" customHeight="1" x14ac:dyDescent="0.25">
      <c r="A77" s="51">
        <v>41785</v>
      </c>
      <c r="B77" s="9">
        <f t="shared" si="2"/>
        <v>2</v>
      </c>
      <c r="C77" s="9" t="str">
        <f t="shared" si="3"/>
        <v>mon</v>
      </c>
      <c r="E77" s="46"/>
    </row>
    <row r="78" spans="1:5" ht="15" customHeight="1" x14ac:dyDescent="0.2">
      <c r="A78" s="51">
        <v>41824</v>
      </c>
      <c r="B78" s="9">
        <f t="shared" si="2"/>
        <v>6</v>
      </c>
      <c r="C78" s="9" t="str">
        <f t="shared" si="3"/>
        <v>fri</v>
      </c>
      <c r="E78" s="48"/>
    </row>
    <row r="79" spans="1:5" ht="15" customHeight="1" x14ac:dyDescent="0.25">
      <c r="A79" s="51">
        <v>41883</v>
      </c>
      <c r="B79" s="9">
        <f t="shared" si="2"/>
        <v>2</v>
      </c>
      <c r="C79" s="9" t="str">
        <f t="shared" si="3"/>
        <v>mon</v>
      </c>
      <c r="E79" s="46"/>
    </row>
    <row r="80" spans="1:5" ht="15" customHeight="1" x14ac:dyDescent="0.2">
      <c r="A80" s="51">
        <v>41970</v>
      </c>
      <c r="B80" s="9">
        <f t="shared" si="2"/>
        <v>5</v>
      </c>
      <c r="C80" s="9" t="str">
        <f t="shared" si="3"/>
        <v>thu</v>
      </c>
      <c r="E80" s="45"/>
    </row>
    <row r="81" spans="1:5" ht="15" customHeight="1" x14ac:dyDescent="0.2">
      <c r="A81" s="51">
        <v>41998</v>
      </c>
      <c r="B81" s="9">
        <f t="shared" si="2"/>
        <v>5</v>
      </c>
      <c r="C81" s="9" t="str">
        <f t="shared" si="3"/>
        <v>thu</v>
      </c>
      <c r="E81" s="45"/>
    </row>
    <row r="82" spans="1:5" ht="15" customHeight="1" x14ac:dyDescent="0.2">
      <c r="A82" s="51">
        <v>42005</v>
      </c>
      <c r="B82" s="9">
        <f t="shared" si="2"/>
        <v>5</v>
      </c>
      <c r="C82" s="9" t="str">
        <f t="shared" si="3"/>
        <v>thu</v>
      </c>
      <c r="E82" s="45"/>
    </row>
    <row r="83" spans="1:5" ht="15" customHeight="1" x14ac:dyDescent="0.25">
      <c r="A83" s="51">
        <v>42023</v>
      </c>
      <c r="B83" s="9">
        <f t="shared" si="2"/>
        <v>2</v>
      </c>
      <c r="C83" s="9" t="str">
        <f t="shared" si="3"/>
        <v>mon</v>
      </c>
      <c r="E83" s="46"/>
    </row>
    <row r="84" spans="1:5" ht="15" customHeight="1" x14ac:dyDescent="0.25">
      <c r="A84" s="51">
        <v>42051</v>
      </c>
      <c r="B84" s="9">
        <f t="shared" si="2"/>
        <v>2</v>
      </c>
      <c r="C84" s="9" t="str">
        <f t="shared" si="3"/>
        <v>mon</v>
      </c>
      <c r="E84" s="46"/>
    </row>
    <row r="85" spans="1:5" ht="15" customHeight="1" x14ac:dyDescent="0.25">
      <c r="A85" s="51">
        <v>42097</v>
      </c>
      <c r="B85" s="9">
        <f t="shared" si="2"/>
        <v>6</v>
      </c>
      <c r="C85" s="9" t="str">
        <f t="shared" si="3"/>
        <v>fri</v>
      </c>
      <c r="E85" s="47"/>
    </row>
    <row r="86" spans="1:5" ht="15" customHeight="1" x14ac:dyDescent="0.25">
      <c r="A86" s="51">
        <v>42149</v>
      </c>
      <c r="B86" s="9">
        <f t="shared" si="2"/>
        <v>2</v>
      </c>
      <c r="C86" s="9" t="str">
        <f t="shared" si="3"/>
        <v>mon</v>
      </c>
      <c r="E86" s="46"/>
    </row>
    <row r="87" spans="1:5" ht="15" customHeight="1" x14ac:dyDescent="0.2">
      <c r="A87" s="51">
        <v>42188</v>
      </c>
      <c r="B87" s="9">
        <f t="shared" si="2"/>
        <v>6</v>
      </c>
      <c r="C87" s="9" t="str">
        <f t="shared" si="3"/>
        <v>fri</v>
      </c>
      <c r="E87" s="48"/>
    </row>
    <row r="88" spans="1:5" ht="15" customHeight="1" x14ac:dyDescent="0.25">
      <c r="A88" s="51">
        <v>42254</v>
      </c>
      <c r="B88" s="9">
        <f t="shared" si="2"/>
        <v>2</v>
      </c>
      <c r="C88" s="9" t="str">
        <f t="shared" si="3"/>
        <v>mon</v>
      </c>
      <c r="E88" s="46"/>
    </row>
    <row r="89" spans="1:5" ht="15" customHeight="1" x14ac:dyDescent="0.2">
      <c r="A89" s="51">
        <v>42334</v>
      </c>
      <c r="B89" s="9">
        <f t="shared" si="2"/>
        <v>5</v>
      </c>
      <c r="C89" s="9" t="str">
        <f t="shared" si="3"/>
        <v>thu</v>
      </c>
      <c r="E89" s="45"/>
    </row>
    <row r="90" spans="1:5" ht="15" customHeight="1" x14ac:dyDescent="0.2">
      <c r="A90" s="51">
        <v>42363</v>
      </c>
      <c r="B90" s="9">
        <f t="shared" si="2"/>
        <v>6</v>
      </c>
      <c r="C90" s="9" t="str">
        <f t="shared" si="3"/>
        <v>fri</v>
      </c>
      <c r="E90" s="45"/>
    </row>
    <row r="91" spans="1:5" ht="15" customHeight="1" x14ac:dyDescent="0.2">
      <c r="A91" s="51">
        <v>42370</v>
      </c>
      <c r="B91" s="9">
        <f t="shared" si="2"/>
        <v>6</v>
      </c>
      <c r="C91" s="9" t="str">
        <f t="shared" si="3"/>
        <v>fri</v>
      </c>
      <c r="E91" s="45"/>
    </row>
    <row r="92" spans="1:5" ht="15" customHeight="1" x14ac:dyDescent="0.25">
      <c r="A92" s="51">
        <v>42387</v>
      </c>
      <c r="B92" s="9">
        <f t="shared" si="2"/>
        <v>2</v>
      </c>
      <c r="C92" s="9" t="str">
        <f t="shared" si="3"/>
        <v>mon</v>
      </c>
      <c r="E92" s="46"/>
    </row>
    <row r="93" spans="1:5" ht="15" customHeight="1" x14ac:dyDescent="0.25">
      <c r="A93" s="51">
        <v>42415</v>
      </c>
      <c r="B93" s="9">
        <f t="shared" si="2"/>
        <v>2</v>
      </c>
      <c r="C93" s="9" t="str">
        <f t="shared" si="3"/>
        <v>mon</v>
      </c>
      <c r="E93" s="46"/>
    </row>
    <row r="94" spans="1:5" ht="15" customHeight="1" x14ac:dyDescent="0.25">
      <c r="A94" s="51">
        <v>42454</v>
      </c>
      <c r="B94" s="9">
        <f t="shared" si="2"/>
        <v>6</v>
      </c>
      <c r="C94" s="9" t="str">
        <f t="shared" si="3"/>
        <v>fri</v>
      </c>
      <c r="E94" s="47"/>
    </row>
    <row r="95" spans="1:5" ht="15" customHeight="1" x14ac:dyDescent="0.25">
      <c r="A95" s="51">
        <v>42520</v>
      </c>
      <c r="B95" s="9">
        <f t="shared" si="2"/>
        <v>2</v>
      </c>
      <c r="C95" s="9" t="str">
        <f t="shared" si="3"/>
        <v>mon</v>
      </c>
      <c r="E95" s="46"/>
    </row>
    <row r="96" spans="1:5" ht="15" customHeight="1" x14ac:dyDescent="0.2">
      <c r="A96" s="51">
        <v>42555</v>
      </c>
      <c r="B96" s="9">
        <f t="shared" si="2"/>
        <v>2</v>
      </c>
      <c r="C96" s="9" t="str">
        <f t="shared" si="3"/>
        <v>mon</v>
      </c>
      <c r="E96" s="48"/>
    </row>
    <row r="97" spans="1:5" ht="15" customHeight="1" x14ac:dyDescent="0.25">
      <c r="A97" s="51">
        <v>42618</v>
      </c>
      <c r="B97" s="9">
        <f t="shared" si="2"/>
        <v>2</v>
      </c>
      <c r="C97" s="9" t="str">
        <f t="shared" si="3"/>
        <v>mon</v>
      </c>
      <c r="E97" s="46"/>
    </row>
    <row r="98" spans="1:5" ht="15" customHeight="1" x14ac:dyDescent="0.2">
      <c r="A98" s="51">
        <v>42698</v>
      </c>
      <c r="B98" s="9">
        <f t="shared" si="2"/>
        <v>5</v>
      </c>
      <c r="C98" s="9" t="str">
        <f t="shared" si="3"/>
        <v>thu</v>
      </c>
      <c r="E98" s="45"/>
    </row>
    <row r="99" spans="1:5" ht="15" customHeight="1" x14ac:dyDescent="0.2">
      <c r="A99" s="51">
        <v>42730</v>
      </c>
      <c r="B99" s="9">
        <f t="shared" si="2"/>
        <v>2</v>
      </c>
      <c r="C99" s="9" t="str">
        <f t="shared" si="3"/>
        <v>mon</v>
      </c>
      <c r="E99" s="45"/>
    </row>
    <row r="100" spans="1:5" ht="15" customHeight="1" x14ac:dyDescent="0.2">
      <c r="A100" s="51">
        <v>42737</v>
      </c>
      <c r="B100" s="9">
        <f t="shared" si="2"/>
        <v>2</v>
      </c>
      <c r="C100" s="9" t="str">
        <f t="shared" si="3"/>
        <v>mon</v>
      </c>
      <c r="E100" s="45"/>
    </row>
    <row r="101" spans="1:5" ht="15" customHeight="1" x14ac:dyDescent="0.25">
      <c r="A101" s="51">
        <v>42751</v>
      </c>
      <c r="B101" s="9">
        <f t="shared" si="2"/>
        <v>2</v>
      </c>
      <c r="C101" s="9" t="str">
        <f t="shared" si="3"/>
        <v>mon</v>
      </c>
      <c r="E101" s="46"/>
    </row>
    <row r="102" spans="1:5" ht="15" customHeight="1" x14ac:dyDescent="0.25">
      <c r="A102" s="51">
        <v>42786</v>
      </c>
      <c r="B102" s="9">
        <f t="shared" si="2"/>
        <v>2</v>
      </c>
      <c r="C102" s="9" t="str">
        <f t="shared" si="3"/>
        <v>mon</v>
      </c>
      <c r="E102" s="46"/>
    </row>
    <row r="103" spans="1:5" ht="15" customHeight="1" x14ac:dyDescent="0.25">
      <c r="A103" s="51">
        <v>42839</v>
      </c>
      <c r="B103" s="9">
        <f t="shared" si="2"/>
        <v>6</v>
      </c>
      <c r="C103" s="9" t="str">
        <f t="shared" si="3"/>
        <v>fri</v>
      </c>
      <c r="E103" s="47"/>
    </row>
    <row r="104" spans="1:5" ht="15" customHeight="1" x14ac:dyDescent="0.25">
      <c r="A104" s="51">
        <v>42884</v>
      </c>
      <c r="B104" s="9">
        <f t="shared" si="2"/>
        <v>2</v>
      </c>
      <c r="C104" s="9" t="str">
        <f t="shared" si="3"/>
        <v>mon</v>
      </c>
      <c r="E104" s="46"/>
    </row>
    <row r="105" spans="1:5" ht="15" customHeight="1" x14ac:dyDescent="0.2">
      <c r="A105" s="51">
        <v>42920</v>
      </c>
      <c r="B105" s="9">
        <f t="shared" si="2"/>
        <v>3</v>
      </c>
      <c r="C105" s="9" t="str">
        <f t="shared" si="3"/>
        <v>tue</v>
      </c>
      <c r="E105" s="48"/>
    </row>
    <row r="106" spans="1:5" ht="15" customHeight="1" x14ac:dyDescent="0.25">
      <c r="A106" s="51">
        <v>42982</v>
      </c>
      <c r="B106" s="9">
        <f t="shared" si="2"/>
        <v>2</v>
      </c>
      <c r="C106" s="9" t="str">
        <f t="shared" si="3"/>
        <v>mon</v>
      </c>
      <c r="E106" s="46"/>
    </row>
    <row r="107" spans="1:5" ht="15" customHeight="1" x14ac:dyDescent="0.2">
      <c r="A107" s="51">
        <v>43062</v>
      </c>
      <c r="B107" s="9">
        <f t="shared" si="2"/>
        <v>5</v>
      </c>
      <c r="C107" s="9" t="str">
        <f t="shared" si="3"/>
        <v>thu</v>
      </c>
      <c r="E107" s="45"/>
    </row>
    <row r="108" spans="1:5" ht="15" customHeight="1" x14ac:dyDescent="0.2">
      <c r="A108" s="51">
        <v>43094</v>
      </c>
      <c r="B108" s="9">
        <f t="shared" si="2"/>
        <v>2</v>
      </c>
      <c r="C108" s="9" t="str">
        <f t="shared" si="3"/>
        <v>mon</v>
      </c>
      <c r="E108" s="45"/>
    </row>
    <row r="109" spans="1:5" ht="15" customHeight="1" x14ac:dyDescent="0.2">
      <c r="A109" s="51">
        <v>43101</v>
      </c>
      <c r="B109" s="9">
        <f t="shared" si="2"/>
        <v>2</v>
      </c>
      <c r="C109" s="9" t="str">
        <f t="shared" si="3"/>
        <v>mon</v>
      </c>
      <c r="E109" s="45"/>
    </row>
    <row r="110" spans="1:5" ht="15" customHeight="1" x14ac:dyDescent="0.25">
      <c r="A110" s="51">
        <v>43115</v>
      </c>
      <c r="B110" s="9">
        <f t="shared" si="2"/>
        <v>2</v>
      </c>
      <c r="C110" s="9" t="str">
        <f t="shared" si="3"/>
        <v>mon</v>
      </c>
      <c r="E110" s="46"/>
    </row>
    <row r="111" spans="1:5" ht="15" customHeight="1" x14ac:dyDescent="0.25">
      <c r="A111" s="51">
        <v>43150</v>
      </c>
      <c r="B111" s="9">
        <f t="shared" si="2"/>
        <v>2</v>
      </c>
      <c r="C111" s="9" t="str">
        <f t="shared" si="3"/>
        <v>mon</v>
      </c>
      <c r="E111" s="46"/>
    </row>
    <row r="112" spans="1:5" ht="15" customHeight="1" x14ac:dyDescent="0.25">
      <c r="A112" s="51">
        <v>43189</v>
      </c>
      <c r="B112" s="9">
        <f t="shared" si="2"/>
        <v>6</v>
      </c>
      <c r="C112" s="9" t="str">
        <f t="shared" si="3"/>
        <v>fri</v>
      </c>
      <c r="E112" s="47"/>
    </row>
    <row r="113" spans="1:5" ht="15" customHeight="1" x14ac:dyDescent="0.25">
      <c r="A113" s="51">
        <v>43248</v>
      </c>
      <c r="B113" s="9">
        <f t="shared" si="2"/>
        <v>2</v>
      </c>
      <c r="C113" s="9" t="str">
        <f t="shared" si="3"/>
        <v>mon</v>
      </c>
      <c r="E113" s="46"/>
    </row>
    <row r="114" spans="1:5" ht="15" customHeight="1" x14ac:dyDescent="0.2">
      <c r="A114" s="51">
        <v>43285</v>
      </c>
      <c r="B114" s="9">
        <f t="shared" si="2"/>
        <v>4</v>
      </c>
      <c r="C114" s="9" t="str">
        <f t="shared" si="3"/>
        <v>wed</v>
      </c>
      <c r="E114" s="48"/>
    </row>
    <row r="115" spans="1:5" ht="15" customHeight="1" x14ac:dyDescent="0.25">
      <c r="A115" s="51">
        <v>43346</v>
      </c>
      <c r="B115" s="9">
        <f t="shared" si="2"/>
        <v>2</v>
      </c>
      <c r="C115" s="9" t="str">
        <f t="shared" si="3"/>
        <v>mon</v>
      </c>
      <c r="E115" s="46"/>
    </row>
    <row r="116" spans="1:5" ht="15" customHeight="1" x14ac:dyDescent="0.2">
      <c r="A116" s="51">
        <v>43426</v>
      </c>
      <c r="B116" s="9">
        <f t="shared" si="2"/>
        <v>5</v>
      </c>
      <c r="C116" s="9" t="str">
        <f t="shared" si="3"/>
        <v>thu</v>
      </c>
      <c r="E116" s="45"/>
    </row>
    <row r="117" spans="1:5" ht="15" customHeight="1" x14ac:dyDescent="0.2">
      <c r="A117" s="51">
        <v>43459</v>
      </c>
      <c r="B117" s="9">
        <f t="shared" si="2"/>
        <v>3</v>
      </c>
      <c r="C117" s="9" t="str">
        <f t="shared" si="3"/>
        <v>tue</v>
      </c>
      <c r="E117" s="45"/>
    </row>
    <row r="118" spans="1:5" ht="15" customHeight="1" x14ac:dyDescent="0.2">
      <c r="A118" s="51">
        <v>43466</v>
      </c>
      <c r="B118" s="9">
        <f t="shared" si="2"/>
        <v>3</v>
      </c>
      <c r="C118" s="9" t="str">
        <f t="shared" si="3"/>
        <v>tue</v>
      </c>
      <c r="E118" s="45"/>
    </row>
    <row r="119" spans="1:5" ht="15" customHeight="1" x14ac:dyDescent="0.25">
      <c r="A119" s="51">
        <v>43486</v>
      </c>
      <c r="B119" s="9">
        <f t="shared" si="2"/>
        <v>2</v>
      </c>
      <c r="C119" s="9" t="str">
        <f t="shared" si="3"/>
        <v>mon</v>
      </c>
      <c r="E119" s="46"/>
    </row>
    <row r="120" spans="1:5" ht="15" customHeight="1" x14ac:dyDescent="0.25">
      <c r="A120" s="51">
        <v>43514</v>
      </c>
      <c r="B120" s="9">
        <f t="shared" si="2"/>
        <v>2</v>
      </c>
      <c r="C120" s="9" t="str">
        <f t="shared" si="3"/>
        <v>mon</v>
      </c>
      <c r="E120" s="46"/>
    </row>
    <row r="121" spans="1:5" ht="15" customHeight="1" x14ac:dyDescent="0.25">
      <c r="A121" s="51">
        <v>43574</v>
      </c>
      <c r="B121" s="9">
        <f t="shared" si="2"/>
        <v>6</v>
      </c>
      <c r="C121" s="9" t="str">
        <f t="shared" si="3"/>
        <v>fri</v>
      </c>
      <c r="E121" s="47"/>
    </row>
    <row r="122" spans="1:5" ht="15" customHeight="1" x14ac:dyDescent="0.25">
      <c r="A122" s="51">
        <v>43612</v>
      </c>
      <c r="B122" s="9">
        <f t="shared" si="2"/>
        <v>2</v>
      </c>
      <c r="C122" s="9" t="str">
        <f t="shared" si="3"/>
        <v>mon</v>
      </c>
      <c r="E122" s="46"/>
    </row>
    <row r="123" spans="1:5" ht="15" customHeight="1" x14ac:dyDescent="0.2">
      <c r="A123" s="51">
        <v>43650</v>
      </c>
      <c r="B123" s="9">
        <f t="shared" si="2"/>
        <v>5</v>
      </c>
      <c r="C123" s="9" t="str">
        <f t="shared" si="3"/>
        <v>thu</v>
      </c>
      <c r="E123" s="48"/>
    </row>
    <row r="124" spans="1:5" ht="15" customHeight="1" x14ac:dyDescent="0.25">
      <c r="A124" s="51">
        <v>43710</v>
      </c>
      <c r="B124" s="9">
        <f t="shared" si="2"/>
        <v>2</v>
      </c>
      <c r="C124" s="9" t="str">
        <f t="shared" si="3"/>
        <v>mon</v>
      </c>
      <c r="E124" s="46"/>
    </row>
    <row r="125" spans="1:5" ht="15" customHeight="1" x14ac:dyDescent="0.2">
      <c r="A125" s="51">
        <v>43797</v>
      </c>
      <c r="B125" s="9">
        <f t="shared" si="2"/>
        <v>5</v>
      </c>
      <c r="C125" s="9" t="str">
        <f t="shared" si="3"/>
        <v>thu</v>
      </c>
      <c r="E125" s="45"/>
    </row>
    <row r="126" spans="1:5" ht="15" customHeight="1" x14ac:dyDescent="0.2">
      <c r="A126" s="51">
        <v>43824</v>
      </c>
      <c r="B126" s="9">
        <f t="shared" si="2"/>
        <v>4</v>
      </c>
      <c r="C126" s="9" t="str">
        <f t="shared" si="3"/>
        <v>wed</v>
      </c>
      <c r="E126" s="45"/>
    </row>
    <row r="127" spans="1:5" ht="15" customHeight="1" x14ac:dyDescent="0.2">
      <c r="A127" s="52">
        <v>43831</v>
      </c>
      <c r="B127" s="9">
        <f t="shared" si="2"/>
        <v>4</v>
      </c>
      <c r="C127" s="9" t="str">
        <f t="shared" si="3"/>
        <v>wed</v>
      </c>
      <c r="E127" s="45"/>
    </row>
    <row r="128" spans="1:5" ht="15" customHeight="1" x14ac:dyDescent="0.25">
      <c r="A128" s="52">
        <v>43850</v>
      </c>
      <c r="B128" s="9">
        <f t="shared" si="2"/>
        <v>2</v>
      </c>
      <c r="C128" s="9" t="str">
        <f t="shared" si="3"/>
        <v>mon</v>
      </c>
      <c r="E128" s="46"/>
    </row>
    <row r="129" spans="1:5" ht="15" customHeight="1" x14ac:dyDescent="0.25">
      <c r="A129" s="52">
        <v>43931</v>
      </c>
      <c r="B129" s="9">
        <f t="shared" si="2"/>
        <v>6</v>
      </c>
      <c r="C129" s="9" t="str">
        <f t="shared" si="3"/>
        <v>fri</v>
      </c>
      <c r="E129" s="46"/>
    </row>
    <row r="130" spans="1:5" ht="15" customHeight="1" x14ac:dyDescent="0.25">
      <c r="A130" s="52">
        <v>43976</v>
      </c>
      <c r="B130" s="9">
        <f t="shared" ref="B130:B134" si="4">WEEKDAY(A130,1)</f>
        <v>2</v>
      </c>
      <c r="C130" s="9" t="str">
        <f t="shared" ref="C130:C134" si="5">VLOOKUP(B130,$G$5:$H$11,2)</f>
        <v>mon</v>
      </c>
      <c r="E130" s="47"/>
    </row>
    <row r="131" spans="1:5" ht="15" customHeight="1" x14ac:dyDescent="0.25">
      <c r="A131" s="52">
        <v>44015</v>
      </c>
      <c r="B131" s="9">
        <f t="shared" si="4"/>
        <v>6</v>
      </c>
      <c r="C131" s="9" t="str">
        <f t="shared" si="5"/>
        <v>fri</v>
      </c>
      <c r="E131" s="46"/>
    </row>
    <row r="132" spans="1:5" ht="15" customHeight="1" x14ac:dyDescent="0.2">
      <c r="A132" s="52">
        <v>44081</v>
      </c>
      <c r="B132" s="9">
        <f t="shared" si="4"/>
        <v>2</v>
      </c>
      <c r="C132" s="9" t="str">
        <f t="shared" si="5"/>
        <v>mon</v>
      </c>
      <c r="E132" s="48"/>
    </row>
    <row r="133" spans="1:5" ht="15" customHeight="1" x14ac:dyDescent="0.25">
      <c r="A133" s="52">
        <v>44161</v>
      </c>
      <c r="B133" s="9">
        <f t="shared" si="4"/>
        <v>5</v>
      </c>
      <c r="C133" s="9" t="str">
        <f t="shared" si="5"/>
        <v>thu</v>
      </c>
      <c r="E133" s="46"/>
    </row>
    <row r="134" spans="1:5" ht="15" customHeight="1" x14ac:dyDescent="0.2">
      <c r="A134" s="52">
        <v>44190</v>
      </c>
      <c r="B134" s="9">
        <f t="shared" si="4"/>
        <v>6</v>
      </c>
      <c r="C134" s="9" t="str">
        <f t="shared" si="5"/>
        <v>fri</v>
      </c>
      <c r="E134" s="45"/>
    </row>
    <row r="135" spans="1:5" ht="15" customHeight="1" x14ac:dyDescent="0.2">
      <c r="E135" s="45"/>
    </row>
    <row r="136" spans="1:5" ht="15" customHeight="1" x14ac:dyDescent="0.2">
      <c r="E136" s="45"/>
    </row>
    <row r="137" spans="1:5" ht="15" customHeight="1" x14ac:dyDescent="0.2">
      <c r="E137" s="45"/>
    </row>
    <row r="138" spans="1:5" ht="15" customHeight="1" x14ac:dyDescent="0.2">
      <c r="E138" s="45"/>
    </row>
    <row r="139" spans="1:5" ht="15" customHeight="1" x14ac:dyDescent="0.2">
      <c r="E139" s="45"/>
    </row>
    <row r="140" spans="1:5" ht="15" customHeight="1" x14ac:dyDescent="0.2">
      <c r="E140" s="45"/>
    </row>
    <row r="141" spans="1:5" ht="15" customHeight="1" x14ac:dyDescent="0.2">
      <c r="E141" s="45"/>
    </row>
    <row r="142" spans="1:5" ht="15" customHeight="1" x14ac:dyDescent="0.2">
      <c r="E142" s="45"/>
    </row>
  </sheetData>
  <sortState ref="A1:A154">
    <sortCondition ref="A1:A15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9" sqref="A19:C30"/>
    </sheetView>
  </sheetViews>
  <sheetFormatPr defaultRowHeight="15" x14ac:dyDescent="0.25"/>
  <cols>
    <col min="2" max="2" width="9.140625" style="49"/>
    <col min="3" max="16384" width="9.140625" style="9"/>
  </cols>
  <sheetData>
    <row r="1" spans="1:3" ht="15.75" x14ac:dyDescent="0.25">
      <c r="A1" s="3" t="s">
        <v>61</v>
      </c>
      <c r="B1" s="3" t="s">
        <v>30</v>
      </c>
      <c r="C1">
        <v>4</v>
      </c>
    </row>
    <row r="2" spans="1:3" ht="15.75" x14ac:dyDescent="0.25">
      <c r="A2" s="3" t="s">
        <v>65</v>
      </c>
      <c r="B2" s="3" t="s">
        <v>34</v>
      </c>
      <c r="C2">
        <v>8</v>
      </c>
    </row>
    <row r="3" spans="1:3" ht="15.75" x14ac:dyDescent="0.25">
      <c r="A3" s="3" t="s">
        <v>69</v>
      </c>
      <c r="B3" s="3" t="s">
        <v>38</v>
      </c>
      <c r="C3">
        <v>12</v>
      </c>
    </row>
    <row r="4" spans="1:3" ht="15.75" x14ac:dyDescent="0.25">
      <c r="A4" s="3" t="s">
        <v>59</v>
      </c>
      <c r="B4" s="3" t="s">
        <v>28</v>
      </c>
      <c r="C4">
        <v>2</v>
      </c>
    </row>
    <row r="5" spans="1:3" ht="15.75" x14ac:dyDescent="0.25">
      <c r="A5" s="3" t="s">
        <v>70</v>
      </c>
      <c r="B5" s="3" t="s">
        <v>27</v>
      </c>
      <c r="C5">
        <v>1</v>
      </c>
    </row>
    <row r="6" spans="1:3" ht="15.75" x14ac:dyDescent="0.25">
      <c r="A6" s="3" t="s">
        <v>64</v>
      </c>
      <c r="B6" s="3" t="s">
        <v>33</v>
      </c>
      <c r="C6">
        <v>7</v>
      </c>
    </row>
    <row r="7" spans="1:3" ht="15.75" x14ac:dyDescent="0.25">
      <c r="A7" s="3" t="s">
        <v>63</v>
      </c>
      <c r="B7" s="3" t="s">
        <v>32</v>
      </c>
      <c r="C7">
        <v>6</v>
      </c>
    </row>
    <row r="8" spans="1:3" ht="15.75" x14ac:dyDescent="0.25">
      <c r="A8" s="3" t="s">
        <v>60</v>
      </c>
      <c r="B8" s="3" t="s">
        <v>29</v>
      </c>
      <c r="C8">
        <v>3</v>
      </c>
    </row>
    <row r="9" spans="1:3" ht="15.75" x14ac:dyDescent="0.25">
      <c r="A9" s="3" t="s">
        <v>62</v>
      </c>
      <c r="B9" s="3" t="s">
        <v>31</v>
      </c>
      <c r="C9">
        <v>5</v>
      </c>
    </row>
    <row r="10" spans="1:3" ht="15.75" x14ac:dyDescent="0.25">
      <c r="A10" s="3" t="s">
        <v>68</v>
      </c>
      <c r="B10" s="3" t="s">
        <v>37</v>
      </c>
      <c r="C10">
        <v>11</v>
      </c>
    </row>
    <row r="11" spans="1:3" ht="15.75" x14ac:dyDescent="0.25">
      <c r="A11" s="3" t="s">
        <v>67</v>
      </c>
      <c r="B11" s="3" t="s">
        <v>36</v>
      </c>
      <c r="C11">
        <v>10</v>
      </c>
    </row>
    <row r="12" spans="1:3" ht="15.75" x14ac:dyDescent="0.25">
      <c r="A12" s="3" t="s">
        <v>66</v>
      </c>
      <c r="B12" s="3" t="s">
        <v>35</v>
      </c>
      <c r="C12">
        <v>9</v>
      </c>
    </row>
    <row r="19" spans="1:3" ht="15.75" x14ac:dyDescent="0.25">
      <c r="A19">
        <v>1</v>
      </c>
      <c r="B19" s="3" t="s">
        <v>70</v>
      </c>
      <c r="C19" s="3" t="s">
        <v>27</v>
      </c>
    </row>
    <row r="20" spans="1:3" ht="15.75" x14ac:dyDescent="0.25">
      <c r="A20">
        <v>2</v>
      </c>
      <c r="B20" s="3" t="s">
        <v>59</v>
      </c>
      <c r="C20" s="3" t="s">
        <v>28</v>
      </c>
    </row>
    <row r="21" spans="1:3" ht="15.75" x14ac:dyDescent="0.25">
      <c r="A21">
        <v>3</v>
      </c>
      <c r="B21" s="3" t="s">
        <v>60</v>
      </c>
      <c r="C21" s="3" t="s">
        <v>29</v>
      </c>
    </row>
    <row r="22" spans="1:3" ht="15.75" x14ac:dyDescent="0.25">
      <c r="A22">
        <v>4</v>
      </c>
      <c r="B22" s="3" t="s">
        <v>61</v>
      </c>
      <c r="C22" s="3" t="s">
        <v>30</v>
      </c>
    </row>
    <row r="23" spans="1:3" ht="15.75" x14ac:dyDescent="0.25">
      <c r="A23">
        <v>5</v>
      </c>
      <c r="B23" s="3" t="s">
        <v>62</v>
      </c>
      <c r="C23" s="3" t="s">
        <v>31</v>
      </c>
    </row>
    <row r="24" spans="1:3" ht="15.75" x14ac:dyDescent="0.25">
      <c r="A24">
        <v>6</v>
      </c>
      <c r="B24" s="3" t="s">
        <v>63</v>
      </c>
      <c r="C24" s="3" t="s">
        <v>32</v>
      </c>
    </row>
    <row r="25" spans="1:3" ht="15.75" x14ac:dyDescent="0.25">
      <c r="A25">
        <v>7</v>
      </c>
      <c r="B25" s="3" t="s">
        <v>64</v>
      </c>
      <c r="C25" s="3" t="s">
        <v>33</v>
      </c>
    </row>
    <row r="26" spans="1:3" ht="15.75" x14ac:dyDescent="0.25">
      <c r="A26">
        <v>8</v>
      </c>
      <c r="B26" s="3" t="s">
        <v>65</v>
      </c>
      <c r="C26" s="3" t="s">
        <v>34</v>
      </c>
    </row>
    <row r="27" spans="1:3" ht="15.75" x14ac:dyDescent="0.25">
      <c r="A27">
        <v>9</v>
      </c>
      <c r="B27" s="3" t="s">
        <v>66</v>
      </c>
      <c r="C27" s="3" t="s">
        <v>35</v>
      </c>
    </row>
    <row r="28" spans="1:3" ht="15.75" x14ac:dyDescent="0.25">
      <c r="A28">
        <v>10</v>
      </c>
      <c r="B28" s="3" t="s">
        <v>67</v>
      </c>
      <c r="C28" s="3" t="s">
        <v>36</v>
      </c>
    </row>
    <row r="29" spans="1:3" ht="15.75" x14ac:dyDescent="0.25">
      <c r="A29">
        <v>11</v>
      </c>
      <c r="B29" s="3" t="s">
        <v>68</v>
      </c>
      <c r="C29" s="3" t="s">
        <v>37</v>
      </c>
    </row>
    <row r="30" spans="1:3" ht="15.75" x14ac:dyDescent="0.25">
      <c r="A30">
        <v>12</v>
      </c>
      <c r="B30" s="3" t="s">
        <v>69</v>
      </c>
      <c r="C30" s="3" t="s">
        <v>38</v>
      </c>
    </row>
  </sheetData>
  <sortState ref="A19:C30">
    <sortCondition ref="A19:A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VIX(VX)FUTURES</vt:lpstr>
      <vt:lpstr>HOLIDAYS</vt:lpstr>
      <vt:lpstr>vxMonths</vt:lpstr>
      <vt:lpstr>conFOM</vt:lpstr>
      <vt:lpstr>conLDate</vt:lpstr>
      <vt:lpstr>conMTH</vt:lpstr>
      <vt:lpstr>conMTHABBV</vt:lpstr>
      <vt:lpstr>conMthAbv</vt:lpstr>
      <vt:lpstr>conNumAbv</vt:lpstr>
      <vt:lpstr>conYR</vt:lpstr>
      <vt:lpstr>dayNum01</vt:lpstr>
      <vt:lpstr>dayOfWeek</vt:lpstr>
      <vt:lpstr>daysNow</vt:lpstr>
      <vt:lpstr>finalDayNum</vt:lpstr>
      <vt:lpstr>inputDate</vt:lpstr>
      <vt:lpstr>inputMTH</vt:lpstr>
      <vt:lpstr>inputYEAR</vt:lpstr>
      <vt:lpstr>inputYR</vt:lpstr>
      <vt:lpstr>sDate</vt:lpstr>
      <vt:lpstr>spxOptionDt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monkey</dc:creator>
  <cp:lastModifiedBy>Cindy B</cp:lastModifiedBy>
  <dcterms:created xsi:type="dcterms:W3CDTF">2020-04-21T22:58:56Z</dcterms:created>
  <dcterms:modified xsi:type="dcterms:W3CDTF">2020-08-23T06:35:47Z</dcterms:modified>
</cp:coreProperties>
</file>